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kv\Documents\1_PRACE\2_VARIABIL\Neurologove\NEURO_3_vyzva\vyzva\pripominky_MZD\Přílohy Metodiky\"/>
    </mc:Choice>
  </mc:AlternateContent>
  <xr:revisionPtr revIDLastSave="0" documentId="13_ncr:1_{83C00AF1-2DB8-4E9C-AA45-CBBE09906A7E}" xr6:coauthVersionLast="46" xr6:coauthVersionMax="46" xr10:uidLastSave="{00000000-0000-0000-0000-000000000000}"/>
  <bookViews>
    <workbookView xWindow="-120" yWindow="-120" windowWidth="29040" windowHeight="15840" tabRatio="789" xr2:uid="{00000000-000D-0000-FFFF-FFFF00000000}"/>
  </bookViews>
  <sheets>
    <sheet name="4. Rozpočet-žádost" sheetId="10" r:id="rId1"/>
    <sheet name="6. Limity - pomocná" sheetId="12" r:id="rId2"/>
  </sheets>
  <definedNames>
    <definedName name="_xlnm._FilterDatabase" localSheetId="1" hidden="1">'6. Limity - pomocná'!$A$22:$M$164</definedName>
    <definedName name="_Hlk59113808" localSheetId="1">'6. Limity - pomocná'!#REF!</definedName>
    <definedName name="_Hlk59181657" localSheetId="1">'6. Limity - pomocná'!#REF!</definedName>
    <definedName name="_Hlk59181686" localSheetId="1">'6. Limity - pomocná'!#REF!</definedName>
  </definedNames>
  <calcPr calcId="191029"/>
</workbook>
</file>

<file path=xl/calcChain.xml><?xml version="1.0" encoding="utf-8"?>
<calcChain xmlns="http://schemas.openxmlformats.org/spreadsheetml/2006/main">
  <c r="F15" i="10" l="1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G36" i="12"/>
  <c r="G34" i="12"/>
  <c r="G33" i="12"/>
  <c r="G32" i="12"/>
  <c r="G31" i="12"/>
  <c r="G30" i="12"/>
  <c r="G29" i="12"/>
  <c r="G28" i="12"/>
  <c r="G27" i="12"/>
  <c r="G26" i="12"/>
  <c r="G25" i="12"/>
  <c r="G24" i="12"/>
  <c r="F24" i="12"/>
  <c r="F11" i="12" l="1"/>
  <c r="E153" i="12" l="1"/>
  <c r="D153" i="12"/>
  <c r="D42" i="10" l="1"/>
  <c r="E42" i="10"/>
  <c r="G42" i="10"/>
  <c r="H42" i="10"/>
  <c r="C42" i="10"/>
  <c r="F41" i="10"/>
  <c r="E114" i="12" l="1"/>
  <c r="G114" i="12" s="1"/>
  <c r="G155" i="12"/>
  <c r="F156" i="12"/>
  <c r="G156" i="12"/>
  <c r="F163" i="12"/>
  <c r="G163" i="12"/>
  <c r="F131" i="12"/>
  <c r="G131" i="12"/>
  <c r="H131" i="12"/>
  <c r="F132" i="12"/>
  <c r="G132" i="12"/>
  <c r="F139" i="12"/>
  <c r="G139" i="12"/>
  <c r="F108" i="12"/>
  <c r="G108" i="12"/>
  <c r="H108" i="12"/>
  <c r="F109" i="12"/>
  <c r="G109" i="12"/>
  <c r="H109" i="12"/>
  <c r="F110" i="12"/>
  <c r="G110" i="12"/>
  <c r="G115" i="12"/>
  <c r="H107" i="12"/>
  <c r="G107" i="12"/>
  <c r="F107" i="12"/>
  <c r="G152" i="12"/>
  <c r="F152" i="12"/>
  <c r="G151" i="12"/>
  <c r="F151" i="12"/>
  <c r="G150" i="12"/>
  <c r="F150" i="12"/>
  <c r="G149" i="12"/>
  <c r="F149" i="12"/>
  <c r="G148" i="12"/>
  <c r="F148" i="12"/>
  <c r="G147" i="12"/>
  <c r="F147" i="12"/>
  <c r="G146" i="12"/>
  <c r="F146" i="12"/>
  <c r="G145" i="12"/>
  <c r="F145" i="12"/>
  <c r="G144" i="12"/>
  <c r="F144" i="12"/>
  <c r="G128" i="12"/>
  <c r="F128" i="12"/>
  <c r="G127" i="12"/>
  <c r="F127" i="12"/>
  <c r="G126" i="12"/>
  <c r="F126" i="12"/>
  <c r="G125" i="12"/>
  <c r="F125" i="12"/>
  <c r="G124" i="12"/>
  <c r="F124" i="12"/>
  <c r="G123" i="12"/>
  <c r="F123" i="12"/>
  <c r="G122" i="12"/>
  <c r="F122" i="12"/>
  <c r="G121" i="12"/>
  <c r="F121" i="12"/>
  <c r="G120" i="12"/>
  <c r="F120" i="12"/>
  <c r="G106" i="12"/>
  <c r="F106" i="12"/>
  <c r="G105" i="12"/>
  <c r="F105" i="12"/>
  <c r="G104" i="12"/>
  <c r="F104" i="12"/>
  <c r="G103" i="12"/>
  <c r="F103" i="12"/>
  <c r="G102" i="12"/>
  <c r="F102" i="12"/>
  <c r="G101" i="12"/>
  <c r="F101" i="12"/>
  <c r="G100" i="12"/>
  <c r="F100" i="12"/>
  <c r="G99" i="12"/>
  <c r="F99" i="12"/>
  <c r="G98" i="12"/>
  <c r="F98" i="12"/>
  <c r="H85" i="12"/>
  <c r="H86" i="12"/>
  <c r="H84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93" i="12"/>
  <c r="G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75" i="12"/>
  <c r="E154" i="12"/>
  <c r="G154" i="12" s="1"/>
  <c r="E160" i="12"/>
  <c r="G160" i="12" s="1"/>
  <c r="E161" i="12"/>
  <c r="G161" i="12" s="1"/>
  <c r="E158" i="12"/>
  <c r="G158" i="12" s="1"/>
  <c r="E162" i="12"/>
  <c r="G162" i="12" s="1"/>
  <c r="E159" i="12"/>
  <c r="G159" i="12" s="1"/>
  <c r="E157" i="12"/>
  <c r="D161" i="12"/>
  <c r="F161" i="12" s="1"/>
  <c r="D160" i="12"/>
  <c r="F160" i="12" s="1"/>
  <c r="D158" i="12"/>
  <c r="H158" i="12" s="1"/>
  <c r="D162" i="12"/>
  <c r="F162" i="12" s="1"/>
  <c r="D159" i="12"/>
  <c r="F159" i="12" s="1"/>
  <c r="D157" i="12"/>
  <c r="H157" i="12" s="1"/>
  <c r="D155" i="12"/>
  <c r="F155" i="12" s="1"/>
  <c r="D154" i="12"/>
  <c r="F154" i="12" s="1"/>
  <c r="H153" i="12"/>
  <c r="E138" i="12"/>
  <c r="G138" i="12" s="1"/>
  <c r="E137" i="12"/>
  <c r="G137" i="12" s="1"/>
  <c r="E135" i="12"/>
  <c r="G135" i="12" s="1"/>
  <c r="E133" i="12"/>
  <c r="G133" i="12" s="1"/>
  <c r="E136" i="12"/>
  <c r="G136" i="12" s="1"/>
  <c r="E134" i="12"/>
  <c r="G134" i="12" s="1"/>
  <c r="E130" i="12"/>
  <c r="G130" i="12" s="1"/>
  <c r="E129" i="12"/>
  <c r="D138" i="12"/>
  <c r="F138" i="12" s="1"/>
  <c r="D137" i="12"/>
  <c r="H137" i="12" s="1"/>
  <c r="D135" i="12"/>
  <c r="H135" i="12" s="1"/>
  <c r="D133" i="12"/>
  <c r="H133" i="12" s="1"/>
  <c r="D136" i="12"/>
  <c r="F136" i="12" s="1"/>
  <c r="D134" i="12"/>
  <c r="H134" i="12" s="1"/>
  <c r="D130" i="12"/>
  <c r="F130" i="12" s="1"/>
  <c r="D129" i="12"/>
  <c r="E112" i="12"/>
  <c r="G112" i="12" s="1"/>
  <c r="E113" i="12"/>
  <c r="G113" i="12" s="1"/>
  <c r="E111" i="12"/>
  <c r="G111" i="12" s="1"/>
  <c r="D115" i="12"/>
  <c r="F115" i="12" s="1"/>
  <c r="D114" i="12"/>
  <c r="H114" i="12" s="1"/>
  <c r="D112" i="12"/>
  <c r="D113" i="12"/>
  <c r="F113" i="12" s="1"/>
  <c r="D111" i="12"/>
  <c r="H111" i="12" s="1"/>
  <c r="E92" i="12"/>
  <c r="G92" i="12" s="1"/>
  <c r="E91" i="12"/>
  <c r="G91" i="12" s="1"/>
  <c r="E90" i="12"/>
  <c r="G90" i="12" s="1"/>
  <c r="E89" i="12"/>
  <c r="G89" i="12" s="1"/>
  <c r="E88" i="12"/>
  <c r="D93" i="12"/>
  <c r="D92" i="12"/>
  <c r="H92" i="12" s="1"/>
  <c r="D91" i="12"/>
  <c r="F91" i="12" s="1"/>
  <c r="D90" i="12"/>
  <c r="H90" i="12" s="1"/>
  <c r="D89" i="12"/>
  <c r="D88" i="12"/>
  <c r="H88" i="12" s="1"/>
  <c r="G153" i="12" l="1"/>
  <c r="E164" i="12"/>
  <c r="D140" i="12"/>
  <c r="E140" i="12"/>
  <c r="I148" i="12"/>
  <c r="I150" i="12"/>
  <c r="I152" i="12"/>
  <c r="F133" i="12"/>
  <c r="I133" i="12" s="1"/>
  <c r="F88" i="12"/>
  <c r="I99" i="12"/>
  <c r="I101" i="12"/>
  <c r="I103" i="12"/>
  <c r="I105" i="12"/>
  <c r="I128" i="12"/>
  <c r="I145" i="12"/>
  <c r="I147" i="12"/>
  <c r="H113" i="12"/>
  <c r="I113" i="12" s="1"/>
  <c r="E94" i="12"/>
  <c r="I151" i="12"/>
  <c r="G88" i="12"/>
  <c r="G94" i="12" s="1"/>
  <c r="H129" i="12"/>
  <c r="I156" i="12"/>
  <c r="F153" i="12"/>
  <c r="I132" i="12"/>
  <c r="H130" i="12"/>
  <c r="I130" i="12" s="1"/>
  <c r="H161" i="12"/>
  <c r="I161" i="12" s="1"/>
  <c r="F114" i="12"/>
  <c r="I114" i="12" s="1"/>
  <c r="D94" i="12"/>
  <c r="D116" i="12"/>
  <c r="F92" i="12"/>
  <c r="I92" i="12" s="1"/>
  <c r="I85" i="12"/>
  <c r="I81" i="12"/>
  <c r="I77" i="12"/>
  <c r="I82" i="12"/>
  <c r="I78" i="12"/>
  <c r="I98" i="12"/>
  <c r="I106" i="12"/>
  <c r="I121" i="12"/>
  <c r="I123" i="12"/>
  <c r="I125" i="12"/>
  <c r="I127" i="12"/>
  <c r="I144" i="12"/>
  <c r="I146" i="12"/>
  <c r="F111" i="12"/>
  <c r="I111" i="12" s="1"/>
  <c r="F135" i="12"/>
  <c r="H160" i="12"/>
  <c r="I160" i="12" s="1"/>
  <c r="H154" i="12"/>
  <c r="I154" i="12" s="1"/>
  <c r="H89" i="12"/>
  <c r="I80" i="12"/>
  <c r="I83" i="12"/>
  <c r="H91" i="12"/>
  <c r="I91" i="12" s="1"/>
  <c r="F129" i="12"/>
  <c r="F112" i="12"/>
  <c r="F137" i="12"/>
  <c r="I137" i="12" s="1"/>
  <c r="F134" i="12"/>
  <c r="F93" i="12"/>
  <c r="I93" i="12" s="1"/>
  <c r="F89" i="12"/>
  <c r="H112" i="12"/>
  <c r="G157" i="12"/>
  <c r="D164" i="12"/>
  <c r="G116" i="12"/>
  <c r="I76" i="12"/>
  <c r="I104" i="12"/>
  <c r="H138" i="12"/>
  <c r="I138" i="12" s="1"/>
  <c r="H136" i="12"/>
  <c r="I136" i="12" s="1"/>
  <c r="F157" i="12"/>
  <c r="H155" i="12"/>
  <c r="I155" i="12" s="1"/>
  <c r="I87" i="12"/>
  <c r="I79" i="12"/>
  <c r="F90" i="12"/>
  <c r="I90" i="12" s="1"/>
  <c r="I86" i="12"/>
  <c r="I122" i="12"/>
  <c r="I126" i="12"/>
  <c r="G129" i="12"/>
  <c r="G140" i="12" s="1"/>
  <c r="I110" i="12"/>
  <c r="E116" i="12"/>
  <c r="I131" i="12"/>
  <c r="I109" i="12"/>
  <c r="H162" i="12"/>
  <c r="I162" i="12" s="1"/>
  <c r="F158" i="12"/>
  <c r="I158" i="12" s="1"/>
  <c r="I139" i="12"/>
  <c r="H159" i="12"/>
  <c r="I159" i="12" s="1"/>
  <c r="I115" i="12"/>
  <c r="I108" i="12"/>
  <c r="I135" i="12"/>
  <c r="I163" i="12"/>
  <c r="I149" i="12"/>
  <c r="I120" i="12"/>
  <c r="I124" i="12"/>
  <c r="I107" i="12"/>
  <c r="I100" i="12"/>
  <c r="I102" i="12"/>
  <c r="I75" i="12"/>
  <c r="I84" i="12"/>
  <c r="F34" i="12"/>
  <c r="G164" i="12" l="1"/>
  <c r="I153" i="12"/>
  <c r="H164" i="12"/>
  <c r="F164" i="12"/>
  <c r="F140" i="12"/>
  <c r="H116" i="12"/>
  <c r="H140" i="12"/>
  <c r="F116" i="12"/>
  <c r="I157" i="12"/>
  <c r="F94" i="12"/>
  <c r="I88" i="12"/>
  <c r="I89" i="12"/>
  <c r="I112" i="12"/>
  <c r="I116" i="12" s="1"/>
  <c r="H94" i="12"/>
  <c r="I134" i="12"/>
  <c r="I129" i="12"/>
  <c r="I164" i="12" l="1"/>
  <c r="I140" i="12"/>
  <c r="I94" i="12"/>
  <c r="F13" i="12"/>
  <c r="F12" i="12"/>
  <c r="I24" i="12"/>
  <c r="F25" i="12"/>
  <c r="I25" i="12" s="1"/>
  <c r="F26" i="12"/>
  <c r="I26" i="12" s="1"/>
  <c r="F27" i="12"/>
  <c r="I27" i="12" s="1"/>
  <c r="F28" i="12"/>
  <c r="I28" i="12" s="1"/>
  <c r="F29" i="12"/>
  <c r="I29" i="12" s="1"/>
  <c r="F30" i="12"/>
  <c r="I30" i="12" s="1"/>
  <c r="F31" i="12"/>
  <c r="I31" i="12" s="1"/>
  <c r="F32" i="12"/>
  <c r="I32" i="12" s="1"/>
  <c r="F33" i="12"/>
  <c r="I34" i="12"/>
  <c r="F36" i="12"/>
  <c r="I36" i="12" s="1"/>
  <c r="F37" i="12"/>
  <c r="I37" i="12" s="1"/>
  <c r="D38" i="12"/>
  <c r="E38" i="12"/>
  <c r="G38" i="12"/>
  <c r="H38" i="12"/>
  <c r="F43" i="12"/>
  <c r="I43" i="12" s="1"/>
  <c r="F44" i="12"/>
  <c r="I44" i="12" s="1"/>
  <c r="F45" i="12"/>
  <c r="I45" i="12" s="1"/>
  <c r="F46" i="12"/>
  <c r="I46" i="12" s="1"/>
  <c r="F47" i="12"/>
  <c r="I47" i="12" s="1"/>
  <c r="F48" i="12"/>
  <c r="I48" i="12" s="1"/>
  <c r="F49" i="12"/>
  <c r="I49" i="12" s="1"/>
  <c r="F50" i="12"/>
  <c r="I50" i="12" s="1"/>
  <c r="F51" i="12"/>
  <c r="I51" i="12" s="1"/>
  <c r="F52" i="12"/>
  <c r="I52" i="12" s="1"/>
  <c r="F53" i="12"/>
  <c r="I53" i="12" s="1"/>
  <c r="F55" i="12"/>
  <c r="I55" i="12" s="1"/>
  <c r="F56" i="12"/>
  <c r="I56" i="12" s="1"/>
  <c r="D57" i="12"/>
  <c r="E57" i="12"/>
  <c r="G57" i="12"/>
  <c r="H57" i="12"/>
  <c r="F61" i="12"/>
  <c r="I61" i="12" s="1"/>
  <c r="F62" i="12"/>
  <c r="I62" i="12" s="1"/>
  <c r="F63" i="12"/>
  <c r="I63" i="12" s="1"/>
  <c r="F64" i="12"/>
  <c r="I64" i="12" s="1"/>
  <c r="F65" i="12"/>
  <c r="I65" i="12" s="1"/>
  <c r="F66" i="12"/>
  <c r="I66" i="12" s="1"/>
  <c r="F67" i="12"/>
  <c r="I67" i="12" s="1"/>
  <c r="F69" i="12"/>
  <c r="I69" i="12" s="1"/>
  <c r="F70" i="12"/>
  <c r="I70" i="12" s="1"/>
  <c r="D71" i="12"/>
  <c r="E71" i="12"/>
  <c r="G71" i="12"/>
  <c r="H71" i="12"/>
  <c r="I33" i="12" l="1"/>
  <c r="I38" i="12" s="1"/>
  <c r="I71" i="12"/>
  <c r="I57" i="12"/>
  <c r="F38" i="12"/>
  <c r="F57" i="12"/>
  <c r="F71" i="12"/>
  <c r="F14" i="10" l="1"/>
  <c r="F13" i="10"/>
  <c r="F4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Veronika Kvasnickova</author>
  </authors>
  <commentList>
    <comment ref="F11" authorId="0" shapeId="0" xr:uid="{CCF589EC-83BD-47F6-97D5-305041776E50}">
      <text>
        <r>
          <rPr>
            <sz val="9"/>
            <color indexed="81"/>
            <rFont val="Tahoma"/>
            <family val="2"/>
            <charset val="238"/>
          </rPr>
          <t>Součet veškerých nákladů, které se vztahují k jedné KA</t>
        </r>
        <r>
          <rPr>
            <b/>
            <sz val="9"/>
            <color indexed="81"/>
            <rFont val="Tahoma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1" authorId="0" shapeId="0" xr:uid="{8081D5AF-4D4B-4F9B-8111-8F13350109AB}">
      <text>
        <r>
          <rPr>
            <sz val="9"/>
            <color indexed="81"/>
            <rFont val="Tahoma"/>
            <charset val="1"/>
          </rPr>
          <t>Uveďte částky všech nákladů (mzdu/plat, resp. náhrady mzdy/platu, vzdělávání, ubytování) v jednotlivých letech. 
KA1-KA9 a KA26-KA29 (tj. všechny kurzy) a dále KA 13 uveďte pouze do jednoho roku. 
Uvedené náklady by měly korespondovat s termíny uvedenými v IVP.</t>
        </r>
      </text>
    </comment>
    <comment ref="F42" authorId="0" shapeId="0" xr:uid="{64C5C287-4295-40B8-A6D5-A58FEF2634D6}">
      <text>
        <r>
          <rPr>
            <sz val="9"/>
            <color indexed="81"/>
            <rFont val="Tahoma"/>
            <family val="2"/>
            <charset val="238"/>
          </rPr>
          <t xml:space="preserve">Celková požadovaná částka - bude uvedena v příloze 2 - Žádost o poskytnutí dotace.
</t>
        </r>
      </text>
    </comment>
  </commentList>
</comments>
</file>

<file path=xl/sharedStrings.xml><?xml version="1.0" encoding="utf-8"?>
<sst xmlns="http://schemas.openxmlformats.org/spreadsheetml/2006/main" count="554" uniqueCount="139">
  <si>
    <t>Název klíčové aktivity v Projektu</t>
  </si>
  <si>
    <t>20 hod</t>
  </si>
  <si>
    <t>16 hod</t>
  </si>
  <si>
    <t>8 hod</t>
  </si>
  <si>
    <t>(1 rok = 12 měsíců, 1 měsíc = 4 týdny = 160 hodin,  1 týden = 5 dní = 40 hodin)</t>
  </si>
  <si>
    <t xml:space="preserve">Náklady na mzdu/plat, resp. náhrady mzdy/platu za pracovní volno </t>
  </si>
  <si>
    <t>Náklady na vzdělávací aktivity</t>
  </si>
  <si>
    <t>Celkem požadováno z dotace</t>
  </si>
  <si>
    <t>Celkem</t>
  </si>
  <si>
    <t>x</t>
  </si>
  <si>
    <t>Náklady na ubytování</t>
  </si>
  <si>
    <t>Kč</t>
  </si>
  <si>
    <t>Cílová skupina</t>
  </si>
  <si>
    <t>Cílová skupina 1)</t>
  </si>
  <si>
    <t>Cílová skupina 2aa)</t>
  </si>
  <si>
    <t>Počet nocí ubytování (max. 4 noci v jednom týdnu)</t>
  </si>
  <si>
    <t>Časová dotace dle Věstníku/Metodiky pro účely stanovení rozpočtu</t>
  </si>
  <si>
    <t>Rozpočet specializačního vzdělávání</t>
  </si>
  <si>
    <t>Náklady na vzdělávání</t>
  </si>
  <si>
    <t>Podrobný rozpočet</t>
  </si>
  <si>
    <t>hod</t>
  </si>
  <si>
    <t>Celkem přesná částka</t>
  </si>
  <si>
    <t>Cílová skupina 2a) + 2b)</t>
  </si>
  <si>
    <t>Limity pro účastníky z cílových skupin</t>
  </si>
  <si>
    <t>Celkem náklady v letech</t>
  </si>
  <si>
    <t>Pro stanovení zálohových plateb</t>
  </si>
  <si>
    <t>Žadatel vyplní bílá pole. Limitní ceny jsou uvedeny na listu "6.  Limity".</t>
  </si>
  <si>
    <t>noc</t>
  </si>
  <si>
    <t>Příloha č. 4</t>
  </si>
  <si>
    <t>Příloha č. 6</t>
  </si>
  <si>
    <t>Případný komentář k tabulce lze uvést zde nebo do nepovinné přílohy (např. vysvětlení k ubytování).</t>
  </si>
  <si>
    <t>za den (max. 8 hodin)</t>
  </si>
  <si>
    <t>Ubytování - jedna noc</t>
  </si>
  <si>
    <t>Praxe</t>
  </si>
  <si>
    <t>za jeden den</t>
  </si>
  <si>
    <t>Obecné limity</t>
  </si>
  <si>
    <t>za jednu hodinu (= 60 minut)</t>
  </si>
  <si>
    <t>max. Kč</t>
  </si>
  <si>
    <t xml:space="preserve">za kalendářní měsíc  </t>
  </si>
  <si>
    <t>Podrobnější informace viz příloha Metodiky č. 1 Metodický pokyn, kapitola 2.3.</t>
  </si>
  <si>
    <t>za měsíc</t>
  </si>
  <si>
    <t xml:space="preserve">za týden </t>
  </si>
  <si>
    <t>(limit pouze pro výpočet mzdových/platových příspěvků)</t>
  </si>
  <si>
    <t>Jméno a příjmení účastníka</t>
  </si>
  <si>
    <t xml:space="preserve">8 hod </t>
  </si>
  <si>
    <t>25-40 hod</t>
  </si>
  <si>
    <t>15 měsíců</t>
  </si>
  <si>
    <t>3 měsíce</t>
  </si>
  <si>
    <t>2 měsíce</t>
  </si>
  <si>
    <t>1 měsíc</t>
  </si>
  <si>
    <t>5 dní</t>
  </si>
  <si>
    <t>18 měsíců</t>
  </si>
  <si>
    <t>10 dní</t>
  </si>
  <si>
    <t xml:space="preserve">3 měsíce </t>
  </si>
  <si>
    <t xml:space="preserve">2 měsíce </t>
  </si>
  <si>
    <t>Cílová skupina 3a)</t>
  </si>
  <si>
    <t>Cílová skupina 3c)</t>
  </si>
  <si>
    <t>Cílová skupina 3d)</t>
  </si>
  <si>
    <t>Klíčová aktivita</t>
  </si>
  <si>
    <t>12 hod</t>
  </si>
  <si>
    <t>4 hod</t>
  </si>
  <si>
    <t>24 měsíců</t>
  </si>
  <si>
    <t>11 měsíců a 1 týden</t>
  </si>
  <si>
    <t>3 týdny</t>
  </si>
  <si>
    <t>5 měsíců a 2 týdny</t>
  </si>
  <si>
    <t>2 týdny</t>
  </si>
  <si>
    <t>20 měsíců</t>
  </si>
  <si>
    <t>6 měsíců</t>
  </si>
  <si>
    <t>22 měsíců</t>
  </si>
  <si>
    <t>Pro přepočet v tabulkách  je používáno: 1 rok = 12 měsíců, 1 měsíc = 4 týdny = 160 hodin,  1 týden = 5 dní = 40 hodin; 1 měsíc = 16 nocí, 1 týden = 4 noci.</t>
  </si>
  <si>
    <t>Uveďte: 1) nebo 2a) nebo 2aa) nebo 2b) nebo 3a) nebo 3b) nebo 3c) nebo 3d)  dle přílohy Metodiky č. 1 Metodický pokyn, kapitoly 1.2.</t>
  </si>
  <si>
    <t>KA1</t>
  </si>
  <si>
    <t xml:space="preserve">Lékařská první pomoc </t>
  </si>
  <si>
    <t>KA2</t>
  </si>
  <si>
    <t xml:space="preserve">Základy zdrav. legislativy, a komunikace </t>
  </si>
  <si>
    <t>KA3</t>
  </si>
  <si>
    <t xml:space="preserve">Prevence škodlivého užívání návykových látek a léčba závislostí </t>
  </si>
  <si>
    <t>KA4</t>
  </si>
  <si>
    <t xml:space="preserve">Radiační ochrana </t>
  </si>
  <si>
    <t>KA5</t>
  </si>
  <si>
    <t xml:space="preserve">Novorozenecká a vývojová neurologie </t>
  </si>
  <si>
    <t>KA6</t>
  </si>
  <si>
    <t xml:space="preserve">Nervosvalová a metabolická onemocnění </t>
  </si>
  <si>
    <t>KA7</t>
  </si>
  <si>
    <t xml:space="preserve">Epileptologie, poruchy spánku, zobrazovací metody </t>
  </si>
  <si>
    <t>KA8</t>
  </si>
  <si>
    <t>Movement disorders, autoimunitní a infekční onemocnění, neurotrauma</t>
  </si>
  <si>
    <t>KA9</t>
  </si>
  <si>
    <t xml:space="preserve">Akutní neurologie, neuropsychologie a neuropsychiatrie, neurorehabilitace, základy klinické genetiky </t>
  </si>
  <si>
    <t>KA10</t>
  </si>
  <si>
    <t>Dětská neurologie – vlastní specializovaný výcvik</t>
  </si>
  <si>
    <t>KA11</t>
  </si>
  <si>
    <t>Neurologie – vlastní specializovaný výcvik pro lékaře se základním pediatrickým kmenem</t>
  </si>
  <si>
    <t>KA12</t>
  </si>
  <si>
    <t>Dětské lékařství / Pediatrie – vlastní specializovaný výcvik pro lékaře se základním neurologickým kmenem</t>
  </si>
  <si>
    <t>KA13</t>
  </si>
  <si>
    <t xml:space="preserve">Dětská a dorostová psychiatrie </t>
  </si>
  <si>
    <t>KA14</t>
  </si>
  <si>
    <t>Atestace</t>
  </si>
  <si>
    <t>KA15</t>
  </si>
  <si>
    <t>Pediatrie – praxe základního pediatrického kmene</t>
  </si>
  <si>
    <t>KA16</t>
  </si>
  <si>
    <t xml:space="preserve">Dětské lékařství / Pediatrie – poskytovatel zdravotních služeb poskytující lůžkovou zdravotní péči na dětském oddělení s akreditací II. typu </t>
  </si>
  <si>
    <t>KA17</t>
  </si>
  <si>
    <t xml:space="preserve">Dětské lékařství / Pediatrie – intenzivní péče o děti (intenzivní péče 1. stupně – nižší intenzivní péče a intenzivní péče 2. stupně – vyšší intenzivní péče) </t>
  </si>
  <si>
    <t>KA18</t>
  </si>
  <si>
    <t xml:space="preserve">Anesteziologie a intenzivní medicína </t>
  </si>
  <si>
    <t>KA19</t>
  </si>
  <si>
    <t>Pediatrie – novorozenecká lůžka</t>
  </si>
  <si>
    <t>KA20</t>
  </si>
  <si>
    <t>Chirurgie</t>
  </si>
  <si>
    <t>KA21</t>
  </si>
  <si>
    <t>Vnitřní lékařství</t>
  </si>
  <si>
    <t>KA22</t>
  </si>
  <si>
    <t xml:space="preserve">Neurologie </t>
  </si>
  <si>
    <t>KA23</t>
  </si>
  <si>
    <t xml:space="preserve">Pediatrie – u registrujícího poskytovatele ambulantních zdravotních služeb / PLDD </t>
  </si>
  <si>
    <t>KA24</t>
  </si>
  <si>
    <t>KA25</t>
  </si>
  <si>
    <t xml:space="preserve">Neurologie, iktové/cerebrovaskulární centrum </t>
  </si>
  <si>
    <t>KA26</t>
  </si>
  <si>
    <t xml:space="preserve">Základy dětského lékařství </t>
  </si>
  <si>
    <t>KA27</t>
  </si>
  <si>
    <t>Základy neurologie (Věstník 2015)</t>
  </si>
  <si>
    <t>KA28</t>
  </si>
  <si>
    <t xml:space="preserve">Základy pediatrie </t>
  </si>
  <si>
    <t>KA29</t>
  </si>
  <si>
    <t xml:space="preserve">Základy neurologie (Vyhláška) </t>
  </si>
  <si>
    <t>Číslo klíčové aktivity</t>
  </si>
  <si>
    <t>Pro hodnocení (posouzení pravidel Programu)</t>
  </si>
  <si>
    <t>Podpis účastníka</t>
  </si>
  <si>
    <t>Cílová skupina 3b)</t>
  </si>
  <si>
    <t xml:space="preserve">4 hod </t>
  </si>
  <si>
    <t>40 hod</t>
  </si>
  <si>
    <t>Číslo verze: 1.0</t>
  </si>
  <si>
    <t>Dětská neurologie – volitelná kmenová praxe</t>
  </si>
  <si>
    <t xml:space="preserve">Dětská neurologie – volitelná kmenová praxe </t>
  </si>
  <si>
    <t>Jedná se o pomocnou tabulku pro Žadatele i pro následné pousouzení dodržování pravidel Programu.</t>
  </si>
  <si>
    <t>Platnost od: 22. 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</si>
</sst>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Inconsolata"/>
      <charset val="238"/>
    </font>
    <font>
      <sz val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indexed="81"/>
      <name val="Tahoma"/>
      <charset val="1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u/>
      <sz val="11"/>
      <color rgb="FF008080"/>
      <name val="Arial"/>
      <family val="2"/>
      <charset val="238"/>
    </font>
    <font>
      <u/>
      <sz val="8"/>
      <color rgb="FF008080"/>
      <name val="Courier"/>
    </font>
    <font>
      <sz val="8"/>
      <name val="Arial"/>
    </font>
    <font>
      <u/>
      <sz val="8"/>
      <color rgb="FF00808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CFE2F3"/>
      </patternFill>
    </fill>
    <fill>
      <patternFill patternType="solid">
        <fgColor theme="2" tint="-9.9978637043366805E-2"/>
        <bgColor rgb="FFB6D7A8"/>
      </patternFill>
    </fill>
    <fill>
      <patternFill patternType="solid">
        <fgColor theme="2" tint="-9.9978637043366805E-2"/>
        <bgColor rgb="FFE06666"/>
      </patternFill>
    </fill>
    <fill>
      <patternFill patternType="solid">
        <fgColor theme="2" tint="-9.9978637043366805E-2"/>
        <bgColor rgb="FFD9D9D9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1C23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1" fillId="0" borderId="0"/>
  </cellStyleXfs>
  <cellXfs count="143">
    <xf numFmtId="0" fontId="0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6" fillId="0" borderId="0" xfId="0" applyFont="1"/>
    <xf numFmtId="0" fontId="4" fillId="0" borderId="0" xfId="0" applyFont="1" applyFill="1" applyAlignment="1"/>
    <xf numFmtId="0" fontId="5" fillId="0" borderId="0" xfId="0" applyFont="1" applyFill="1" applyBorder="1" applyAlignment="1"/>
    <xf numFmtId="0" fontId="4" fillId="0" borderId="0" xfId="0" applyFont="1" applyFill="1" applyBorder="1"/>
    <xf numFmtId="0" fontId="4" fillId="5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 applyAlignment="1"/>
    <xf numFmtId="0" fontId="11" fillId="0" borderId="0" xfId="0" applyFont="1" applyFill="1" applyAlignment="1"/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4" fillId="0" borderId="0" xfId="0" applyFont="1" applyAlignment="1"/>
    <xf numFmtId="3" fontId="10" fillId="0" borderId="13" xfId="0" applyNumberFormat="1" applyFont="1" applyFill="1" applyBorder="1" applyAlignment="1">
      <alignment wrapText="1"/>
    </xf>
    <xf numFmtId="3" fontId="10" fillId="0" borderId="12" xfId="0" applyNumberFormat="1" applyFont="1" applyFill="1" applyBorder="1" applyAlignment="1">
      <alignment wrapText="1"/>
    </xf>
    <xf numFmtId="3" fontId="10" fillId="0" borderId="14" xfId="0" applyNumberFormat="1" applyFont="1" applyFill="1" applyBorder="1" applyAlignment="1">
      <alignment wrapText="1"/>
    </xf>
    <xf numFmtId="3" fontId="10" fillId="3" borderId="21" xfId="0" applyNumberFormat="1" applyFont="1" applyFill="1" applyBorder="1" applyAlignment="1">
      <alignment wrapText="1"/>
    </xf>
    <xf numFmtId="0" fontId="12" fillId="0" borderId="13" xfId="0" applyFont="1" applyBorder="1" applyAlignment="1"/>
    <xf numFmtId="0" fontId="12" fillId="0" borderId="14" xfId="0" applyFont="1" applyBorder="1" applyAlignment="1"/>
    <xf numFmtId="3" fontId="10" fillId="0" borderId="6" xfId="0" applyNumberFormat="1" applyFont="1" applyFill="1" applyBorder="1" applyAlignment="1">
      <alignment wrapText="1"/>
    </xf>
    <xf numFmtId="3" fontId="10" fillId="0" borderId="1" xfId="0" applyNumberFormat="1" applyFont="1" applyFill="1" applyBorder="1" applyAlignment="1">
      <alignment wrapText="1"/>
    </xf>
    <xf numFmtId="3" fontId="10" fillId="0" borderId="7" xfId="0" applyNumberFormat="1" applyFont="1" applyFill="1" applyBorder="1" applyAlignment="1">
      <alignment wrapText="1"/>
    </xf>
    <xf numFmtId="3" fontId="10" fillId="3" borderId="22" xfId="0" applyNumberFormat="1" applyFont="1" applyFill="1" applyBorder="1" applyAlignment="1">
      <alignment wrapText="1"/>
    </xf>
    <xf numFmtId="0" fontId="12" fillId="0" borderId="6" xfId="0" applyFont="1" applyBorder="1" applyAlignment="1"/>
    <xf numFmtId="0" fontId="12" fillId="0" borderId="7" xfId="0" applyFont="1" applyBorder="1" applyAlignment="1"/>
    <xf numFmtId="0" fontId="15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center" wrapText="1"/>
    </xf>
    <xf numFmtId="0" fontId="5" fillId="0" borderId="0" xfId="0" applyFont="1"/>
    <xf numFmtId="0" fontId="11" fillId="0" borderId="0" xfId="0" applyFont="1"/>
    <xf numFmtId="0" fontId="16" fillId="0" borderId="0" xfId="0" applyFont="1" applyAlignment="1">
      <alignment horizontal="left" vertical="center" indent="4"/>
    </xf>
    <xf numFmtId="0" fontId="17" fillId="0" borderId="0" xfId="0" applyFont="1" applyAlignment="1">
      <alignment horizontal="justify" vertical="center"/>
    </xf>
    <xf numFmtId="3" fontId="4" fillId="13" borderId="1" xfId="0" applyNumberFormat="1" applyFont="1" applyFill="1" applyBorder="1" applyAlignment="1">
      <alignment horizontal="right"/>
    </xf>
    <xf numFmtId="3" fontId="12" fillId="2" borderId="17" xfId="0" applyNumberFormat="1" applyFont="1" applyFill="1" applyBorder="1" applyAlignment="1">
      <alignment horizontal="right" wrapText="1"/>
    </xf>
    <xf numFmtId="0" fontId="12" fillId="14" borderId="2" xfId="0" applyFont="1" applyFill="1" applyBorder="1" applyAlignment="1">
      <alignment horizontal="left" vertical="center" wrapText="1"/>
    </xf>
    <xf numFmtId="0" fontId="12" fillId="14" borderId="16" xfId="0" applyFont="1" applyFill="1" applyBorder="1" applyAlignment="1">
      <alignment horizontal="left" vertical="center" wrapText="1"/>
    </xf>
    <xf numFmtId="0" fontId="12" fillId="14" borderId="41" xfId="0" applyFont="1" applyFill="1" applyBorder="1" applyAlignment="1">
      <alignment horizontal="left" vertical="center" wrapText="1"/>
    </xf>
    <xf numFmtId="0" fontId="12" fillId="14" borderId="40" xfId="0" applyFont="1" applyFill="1" applyBorder="1" applyAlignment="1">
      <alignment horizontal="left" vertical="center" wrapText="1"/>
    </xf>
    <xf numFmtId="3" fontId="3" fillId="13" borderId="1" xfId="0" applyNumberFormat="1" applyFont="1" applyFill="1" applyBorder="1" applyAlignment="1">
      <alignment horizontal="center" wrapText="1"/>
    </xf>
    <xf numFmtId="0" fontId="4" fillId="0" borderId="1" xfId="0" applyFont="1" applyBorder="1"/>
    <xf numFmtId="3" fontId="4" fillId="8" borderId="1" xfId="0" applyNumberFormat="1" applyFont="1" applyFill="1" applyBorder="1" applyAlignment="1">
      <alignment horizontal="right"/>
    </xf>
    <xf numFmtId="3" fontId="3" fillId="8" borderId="1" xfId="0" applyNumberFormat="1" applyFont="1" applyFill="1" applyBorder="1" applyAlignment="1">
      <alignment horizontal="center" wrapText="1"/>
    </xf>
    <xf numFmtId="3" fontId="4" fillId="8" borderId="1" xfId="0" applyNumberFormat="1" applyFont="1" applyFill="1" applyBorder="1" applyAlignment="1">
      <alignment horizontal="right"/>
    </xf>
    <xf numFmtId="3" fontId="4" fillId="8" borderId="1" xfId="0" applyNumberFormat="1" applyFont="1" applyFill="1" applyBorder="1" applyAlignment="1">
      <alignment horizontal="right" wrapText="1"/>
    </xf>
    <xf numFmtId="3" fontId="3" fillId="8" borderId="1" xfId="0" applyNumberFormat="1" applyFont="1" applyFill="1" applyBorder="1" applyAlignment="1">
      <alignment horizontal="right" wrapText="1"/>
    </xf>
    <xf numFmtId="3" fontId="3" fillId="8" borderId="1" xfId="0" applyNumberFormat="1" applyFont="1" applyFill="1" applyBorder="1" applyAlignment="1">
      <alignment horizontal="center" wrapText="1"/>
    </xf>
    <xf numFmtId="0" fontId="4" fillId="11" borderId="2" xfId="0" applyFont="1" applyFill="1" applyBorder="1" applyAlignment="1">
      <alignment horizontal="right"/>
    </xf>
    <xf numFmtId="4" fontId="4" fillId="15" borderId="5" xfId="0" applyNumberFormat="1" applyFont="1" applyFill="1" applyBorder="1"/>
    <xf numFmtId="4" fontId="4" fillId="15" borderId="10" xfId="0" applyNumberFormat="1" applyFont="1" applyFill="1" applyBorder="1"/>
    <xf numFmtId="4" fontId="4" fillId="15" borderId="33" xfId="0" applyNumberFormat="1" applyFont="1" applyFill="1" applyBorder="1"/>
    <xf numFmtId="4" fontId="4" fillId="0" borderId="18" xfId="0" applyNumberFormat="1" applyFont="1" applyBorder="1"/>
    <xf numFmtId="4" fontId="4" fillId="0" borderId="35" xfId="0" applyNumberFormat="1" applyFont="1" applyBorder="1"/>
    <xf numFmtId="4" fontId="4" fillId="0" borderId="5" xfId="0" applyNumberFormat="1" applyFont="1" applyBorder="1"/>
    <xf numFmtId="4" fontId="4" fillId="0" borderId="10" xfId="0" applyNumberFormat="1" applyFont="1" applyBorder="1"/>
    <xf numFmtId="0" fontId="4" fillId="0" borderId="0" xfId="0" applyFont="1" applyAlignment="1">
      <alignment horizontal="left" wrapText="1"/>
    </xf>
    <xf numFmtId="3" fontId="4" fillId="8" borderId="1" xfId="0" applyNumberFormat="1" applyFont="1" applyFill="1" applyBorder="1" applyAlignment="1">
      <alignment horizontal="center" wrapText="1"/>
    </xf>
    <xf numFmtId="3" fontId="4" fillId="9" borderId="1" xfId="0" applyNumberFormat="1" applyFont="1" applyFill="1" applyBorder="1" applyAlignment="1">
      <alignment horizontal="center" wrapText="1"/>
    </xf>
    <xf numFmtId="3" fontId="4" fillId="8" borderId="1" xfId="0" applyNumberFormat="1" applyFont="1" applyFill="1" applyBorder="1" applyAlignment="1">
      <alignment horizontal="center" wrapText="1"/>
    </xf>
    <xf numFmtId="3" fontId="4" fillId="13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wrapText="1"/>
    </xf>
    <xf numFmtId="3" fontId="4" fillId="9" borderId="1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4" fillId="8" borderId="1" xfId="0" applyNumberFormat="1" applyFont="1" applyFill="1" applyBorder="1" applyAlignment="1">
      <alignment wrapText="1"/>
    </xf>
    <xf numFmtId="3" fontId="3" fillId="13" borderId="1" xfId="0" applyNumberFormat="1" applyFont="1" applyFill="1" applyBorder="1" applyAlignment="1">
      <alignment wrapText="1"/>
    </xf>
    <xf numFmtId="3" fontId="3" fillId="13" borderId="1" xfId="0" applyNumberFormat="1" applyFont="1" applyFill="1" applyBorder="1" applyAlignment="1">
      <alignment horizontal="right" wrapText="1"/>
    </xf>
    <xf numFmtId="3" fontId="12" fillId="3" borderId="1" xfId="0" applyNumberFormat="1" applyFont="1" applyFill="1" applyBorder="1" applyAlignment="1">
      <alignment horizontal="center" wrapText="1"/>
    </xf>
    <xf numFmtId="3" fontId="12" fillId="3" borderId="7" xfId="0" applyNumberFormat="1" applyFont="1" applyFill="1" applyBorder="1" applyAlignment="1">
      <alignment horizont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left" vertical="center"/>
    </xf>
    <xf numFmtId="0" fontId="12" fillId="12" borderId="16" xfId="0" applyFont="1" applyFill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4" fillId="0" borderId="1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2" fillId="2" borderId="11" xfId="0" applyFont="1" applyFill="1" applyBorder="1" applyAlignment="1">
      <alignment horizontal="left" wrapText="1"/>
    </xf>
    <xf numFmtId="0" fontId="12" fillId="2" borderId="16" xfId="0" applyFont="1" applyFill="1" applyBorder="1" applyAlignment="1">
      <alignment horizontal="left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center" wrapText="1"/>
    </xf>
    <xf numFmtId="0" fontId="12" fillId="10" borderId="16" xfId="0" applyFont="1" applyFill="1" applyBorder="1" applyAlignment="1">
      <alignment horizontal="center" wrapText="1"/>
    </xf>
    <xf numFmtId="0" fontId="12" fillId="10" borderId="15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wrapText="1"/>
    </xf>
    <xf numFmtId="0" fontId="4" fillId="11" borderId="1" xfId="0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right"/>
    </xf>
    <xf numFmtId="3" fontId="4" fillId="8" borderId="1" xfId="0" applyNumberFormat="1" applyFont="1" applyFill="1" applyBorder="1" applyAlignment="1">
      <alignment horizontal="right" wrapText="1"/>
    </xf>
    <xf numFmtId="3" fontId="3" fillId="8" borderId="1" xfId="0" applyNumberFormat="1" applyFont="1" applyFill="1" applyBorder="1" applyAlignment="1">
      <alignment horizontal="right" wrapText="1"/>
    </xf>
    <xf numFmtId="3" fontId="4" fillId="8" borderId="1" xfId="0" applyNumberFormat="1" applyFont="1" applyFill="1" applyBorder="1" applyAlignment="1">
      <alignment horizontal="center" wrapText="1"/>
    </xf>
    <xf numFmtId="0" fontId="4" fillId="0" borderId="25" xfId="0" applyFont="1" applyBorder="1" applyAlignment="1">
      <alignment horizontal="left" wrapText="1"/>
    </xf>
    <xf numFmtId="0" fontId="4" fillId="0" borderId="26" xfId="0" applyFont="1" applyBorder="1" applyAlignment="1">
      <alignment horizontal="left" wrapText="1"/>
    </xf>
    <xf numFmtId="0" fontId="4" fillId="0" borderId="27" xfId="0" applyFont="1" applyBorder="1" applyAlignment="1">
      <alignment horizontal="left" wrapText="1"/>
    </xf>
    <xf numFmtId="3" fontId="3" fillId="8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11" borderId="11" xfId="0" applyFont="1" applyFill="1" applyBorder="1" applyAlignment="1">
      <alignment horizontal="left"/>
    </xf>
    <xf numFmtId="0" fontId="4" fillId="11" borderId="15" xfId="0" applyFont="1" applyFill="1" applyBorder="1" applyAlignment="1">
      <alignment horizontal="left"/>
    </xf>
    <xf numFmtId="0" fontId="4" fillId="11" borderId="16" xfId="0" applyFont="1" applyFill="1" applyBorder="1" applyAlignment="1">
      <alignment horizontal="left"/>
    </xf>
    <xf numFmtId="0" fontId="4" fillId="0" borderId="23" xfId="0" applyFont="1" applyBorder="1" applyAlignment="1">
      <alignment horizontal="left" wrapText="1"/>
    </xf>
    <xf numFmtId="0" fontId="4" fillId="15" borderId="25" xfId="0" applyFont="1" applyFill="1" applyBorder="1" applyAlignment="1">
      <alignment horizontal="left" wrapText="1"/>
    </xf>
    <xf numFmtId="0" fontId="4" fillId="15" borderId="26" xfId="0" applyFont="1" applyFill="1" applyBorder="1" applyAlignment="1">
      <alignment horizontal="left" wrapText="1"/>
    </xf>
    <xf numFmtId="0" fontId="4" fillId="15" borderId="27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4" fillId="15" borderId="29" xfId="0" applyFont="1" applyFill="1" applyBorder="1" applyAlignment="1">
      <alignment horizontal="left" wrapText="1"/>
    </xf>
    <xf numFmtId="0" fontId="4" fillId="15" borderId="30" xfId="0" applyFont="1" applyFill="1" applyBorder="1" applyAlignment="1">
      <alignment horizontal="left" wrapText="1"/>
    </xf>
    <xf numFmtId="0" fontId="4" fillId="15" borderId="31" xfId="0" applyFont="1" applyFill="1" applyBorder="1" applyAlignment="1">
      <alignment horizontal="left" wrapText="1"/>
    </xf>
    <xf numFmtId="0" fontId="4" fillId="0" borderId="29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4" fillId="0" borderId="24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15" borderId="36" xfId="0" applyFont="1" applyFill="1" applyBorder="1" applyAlignment="1">
      <alignment horizontal="center" vertical="center" wrapText="1"/>
    </xf>
    <xf numFmtId="0" fontId="4" fillId="15" borderId="23" xfId="0" applyFont="1" applyFill="1" applyBorder="1" applyAlignment="1">
      <alignment horizontal="center" vertical="center" wrapText="1"/>
    </xf>
    <xf numFmtId="0" fontId="4" fillId="15" borderId="37" xfId="0" applyFont="1" applyFill="1" applyBorder="1" applyAlignment="1">
      <alignment horizontal="center" vertical="center" wrapText="1"/>
    </xf>
    <xf numFmtId="0" fontId="4" fillId="15" borderId="38" xfId="0" applyFont="1" applyFill="1" applyBorder="1" applyAlignment="1">
      <alignment horizontal="center" vertical="center" wrapText="1"/>
    </xf>
    <xf numFmtId="0" fontId="4" fillId="15" borderId="39" xfId="0" applyFont="1" applyFill="1" applyBorder="1" applyAlignment="1">
      <alignment horizontal="center" vertical="center" wrapText="1"/>
    </xf>
    <xf numFmtId="0" fontId="4" fillId="15" borderId="40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BA2842F7-43DA-42A9-B3A2-1595CC006B78}"/>
    <cellStyle name="Normální 2 2" xfId="2" xr:uid="{3D224CFD-E7D7-4BB1-91D5-F84E7C8F5A4C}"/>
    <cellStyle name="Normální 3" xfId="3" xr:uid="{4636766E-2352-4971-899C-372DEC0CCE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36419</xdr:colOff>
      <xdr:row>0</xdr:row>
      <xdr:rowOff>0</xdr:rowOff>
    </xdr:from>
    <xdr:to>
      <xdr:col>1</xdr:col>
      <xdr:colOff>1754094</xdr:colOff>
      <xdr:row>3</xdr:row>
      <xdr:rowOff>28575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CD2BED6-2410-4D11-A5B6-F77A4CFBAC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19" y="0"/>
          <a:ext cx="2264522" cy="4050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104775</xdr:colOff>
      <xdr:row>0</xdr:row>
      <xdr:rowOff>28575</xdr:rowOff>
    </xdr:from>
    <xdr:to>
      <xdr:col>5</xdr:col>
      <xdr:colOff>370840</xdr:colOff>
      <xdr:row>1</xdr:row>
      <xdr:rowOff>81915</xdr:rowOff>
    </xdr:to>
    <xdr:pic>
      <xdr:nvPicPr>
        <xdr:cNvPr id="9" name="Obrázek 8" descr="logo_mzcr_bw">
          <a:extLst>
            <a:ext uri="{FF2B5EF4-FFF2-40B4-BE49-F238E27FC236}">
              <a16:creationId xmlns:a16="http://schemas.microsoft.com/office/drawing/2014/main" id="{FF00A933-7F58-42F1-A460-70535746D7E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28575"/>
          <a:ext cx="2256790" cy="1962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55650</xdr:colOff>
      <xdr:row>0</xdr:row>
      <xdr:rowOff>13253</xdr:rowOff>
    </xdr:from>
    <xdr:ext cx="2258695" cy="457200"/>
    <xdr:pic>
      <xdr:nvPicPr>
        <xdr:cNvPr id="2" name="Obrázek 1">
          <a:extLst>
            <a:ext uri="{FF2B5EF4-FFF2-40B4-BE49-F238E27FC236}">
              <a16:creationId xmlns:a16="http://schemas.microsoft.com/office/drawing/2014/main" id="{996FBDF5-C3AD-4F1E-B771-E9C09A0D3C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476" y="13253"/>
          <a:ext cx="2258695" cy="45720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104775</xdr:colOff>
      <xdr:row>0</xdr:row>
      <xdr:rowOff>28575</xdr:rowOff>
    </xdr:from>
    <xdr:ext cx="2256790" cy="196215"/>
    <xdr:pic>
      <xdr:nvPicPr>
        <xdr:cNvPr id="3" name="Obrázek 2" descr="logo_mzcr_bw">
          <a:extLst>
            <a:ext uri="{FF2B5EF4-FFF2-40B4-BE49-F238E27FC236}">
              <a16:creationId xmlns:a16="http://schemas.microsoft.com/office/drawing/2014/main" id="{13434AA9-1D03-4ECE-8867-00AB3AC149A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28575"/>
          <a:ext cx="2256790" cy="19621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3ED1-B01D-4F70-9D13-162F3F95ABC6}">
  <sheetPr>
    <outlinePr summaryBelow="0" summaryRight="0"/>
    <pageSetUpPr fitToPage="1"/>
  </sheetPr>
  <dimension ref="A5:H55"/>
  <sheetViews>
    <sheetView tabSelected="1" view="pageLayout" zoomScale="85" zoomScaleNormal="100" zoomScalePageLayoutView="85" workbookViewId="0">
      <selection activeCell="A5" sqref="A5"/>
    </sheetView>
  </sheetViews>
  <sheetFormatPr defaultColWidth="14.42578125" defaultRowHeight="11.25"/>
  <cols>
    <col min="1" max="1" width="7.7109375" style="1" customWidth="1"/>
    <col min="2" max="2" width="55.140625" style="1" customWidth="1"/>
    <col min="3" max="3" width="10.140625" style="1" customWidth="1"/>
    <col min="4" max="5" width="9.140625" style="1" customWidth="1"/>
    <col min="6" max="6" width="11.7109375" style="1" customWidth="1"/>
    <col min="7" max="8" width="9.140625" style="1" customWidth="1"/>
    <col min="9" max="11" width="11.7109375" style="1" customWidth="1"/>
    <col min="12" max="14" width="15" style="1" customWidth="1"/>
    <col min="15" max="16" width="11.7109375" style="1" customWidth="1"/>
    <col min="17" max="16384" width="14.42578125" style="1"/>
  </cols>
  <sheetData>
    <row r="5" spans="1:8" ht="15">
      <c r="A5" s="11" t="s">
        <v>28</v>
      </c>
      <c r="B5" s="9"/>
      <c r="C5" s="9" t="s">
        <v>17</v>
      </c>
    </row>
    <row r="6" spans="1:8" ht="15.75" thickBot="1">
      <c r="A6" s="11"/>
      <c r="B6" s="9"/>
      <c r="C6" s="9"/>
    </row>
    <row r="7" spans="1:8" s="4" customFormat="1" ht="22.15" customHeight="1" thickBot="1">
      <c r="A7" s="81" t="s">
        <v>43</v>
      </c>
      <c r="B7" s="82"/>
      <c r="C7" s="83"/>
      <c r="D7" s="84"/>
      <c r="E7" s="84"/>
      <c r="F7" s="84"/>
      <c r="G7" s="84"/>
      <c r="H7" s="85"/>
    </row>
    <row r="8" spans="1:8" s="4" customFormat="1" ht="28.9" customHeight="1" thickBot="1">
      <c r="A8" s="81" t="s">
        <v>12</v>
      </c>
      <c r="B8" s="82"/>
      <c r="C8" s="76" t="s">
        <v>70</v>
      </c>
      <c r="D8" s="77"/>
      <c r="E8" s="77"/>
      <c r="F8" s="77"/>
      <c r="G8" s="77"/>
      <c r="H8" s="78"/>
    </row>
    <row r="9" spans="1:8" s="4" customFormat="1" ht="12" thickBot="1"/>
    <row r="10" spans="1:8" ht="31.9" customHeight="1" thickBot="1">
      <c r="A10" s="14" t="s">
        <v>19</v>
      </c>
      <c r="B10" s="10"/>
      <c r="C10" s="99" t="s">
        <v>129</v>
      </c>
      <c r="D10" s="101"/>
      <c r="E10" s="101"/>
      <c r="F10" s="100"/>
      <c r="G10" s="99" t="s">
        <v>25</v>
      </c>
      <c r="H10" s="100"/>
    </row>
    <row r="11" spans="1:8" ht="33.6" customHeight="1">
      <c r="A11" s="79" t="s">
        <v>128</v>
      </c>
      <c r="B11" s="91" t="s">
        <v>0</v>
      </c>
      <c r="C11" s="93" t="s">
        <v>5</v>
      </c>
      <c r="D11" s="97" t="s">
        <v>10</v>
      </c>
      <c r="E11" s="95" t="s">
        <v>18</v>
      </c>
      <c r="F11" s="103" t="s">
        <v>7</v>
      </c>
      <c r="G11" s="102" t="s">
        <v>24</v>
      </c>
      <c r="H11" s="91"/>
    </row>
    <row r="12" spans="1:8" ht="77.45" customHeight="1" thickBot="1">
      <c r="A12" s="80"/>
      <c r="B12" s="92"/>
      <c r="C12" s="94"/>
      <c r="D12" s="98"/>
      <c r="E12" s="96"/>
      <c r="F12" s="104"/>
      <c r="G12" s="12">
        <v>2021</v>
      </c>
      <c r="H12" s="13">
        <v>2022</v>
      </c>
    </row>
    <row r="13" spans="1:8" ht="13.5" thickBot="1">
      <c r="A13" s="36" t="s">
        <v>71</v>
      </c>
      <c r="B13" s="37" t="s">
        <v>72</v>
      </c>
      <c r="C13" s="15"/>
      <c r="D13" s="16"/>
      <c r="E13" s="17"/>
      <c r="F13" s="18">
        <f>C13+D13+E13</f>
        <v>0</v>
      </c>
      <c r="G13" s="19"/>
      <c r="H13" s="20"/>
    </row>
    <row r="14" spans="1:8" ht="13.5" thickBot="1">
      <c r="A14" s="38" t="s">
        <v>73</v>
      </c>
      <c r="B14" s="39" t="s">
        <v>74</v>
      </c>
      <c r="C14" s="21"/>
      <c r="D14" s="22"/>
      <c r="E14" s="23"/>
      <c r="F14" s="24">
        <f t="shared" ref="F14:F40" si="0">C14+D14+E14</f>
        <v>0</v>
      </c>
      <c r="G14" s="25"/>
      <c r="H14" s="26"/>
    </row>
    <row r="15" spans="1:8" ht="13.5" thickBot="1">
      <c r="A15" s="38" t="s">
        <v>75</v>
      </c>
      <c r="B15" s="39" t="s">
        <v>76</v>
      </c>
      <c r="C15" s="21"/>
      <c r="D15" s="22"/>
      <c r="E15" s="23"/>
      <c r="F15" s="24">
        <f t="shared" si="0"/>
        <v>0</v>
      </c>
      <c r="G15" s="25"/>
      <c r="H15" s="26"/>
    </row>
    <row r="16" spans="1:8" ht="13.5" thickBot="1">
      <c r="A16" s="38" t="s">
        <v>77</v>
      </c>
      <c r="B16" s="39" t="s">
        <v>78</v>
      </c>
      <c r="C16" s="21"/>
      <c r="D16" s="22"/>
      <c r="E16" s="23"/>
      <c r="F16" s="24">
        <f t="shared" si="0"/>
        <v>0</v>
      </c>
      <c r="G16" s="25"/>
      <c r="H16" s="26"/>
    </row>
    <row r="17" spans="1:8" ht="13.5" thickBot="1">
      <c r="A17" s="38" t="s">
        <v>79</v>
      </c>
      <c r="B17" s="39" t="s">
        <v>80</v>
      </c>
      <c r="C17" s="21"/>
      <c r="D17" s="22"/>
      <c r="E17" s="23"/>
      <c r="F17" s="24">
        <f t="shared" si="0"/>
        <v>0</v>
      </c>
      <c r="G17" s="25"/>
      <c r="H17" s="26"/>
    </row>
    <row r="18" spans="1:8" ht="13.5" thickBot="1">
      <c r="A18" s="38" t="s">
        <v>81</v>
      </c>
      <c r="B18" s="39" t="s">
        <v>82</v>
      </c>
      <c r="C18" s="21"/>
      <c r="D18" s="22"/>
      <c r="E18" s="23"/>
      <c r="F18" s="24">
        <f t="shared" si="0"/>
        <v>0</v>
      </c>
      <c r="G18" s="25"/>
      <c r="H18" s="26"/>
    </row>
    <row r="19" spans="1:8" ht="13.5" thickBot="1">
      <c r="A19" s="38" t="s">
        <v>83</v>
      </c>
      <c r="B19" s="39" t="s">
        <v>84</v>
      </c>
      <c r="C19" s="21"/>
      <c r="D19" s="22"/>
      <c r="E19" s="23"/>
      <c r="F19" s="24">
        <f t="shared" si="0"/>
        <v>0</v>
      </c>
      <c r="G19" s="25"/>
      <c r="H19" s="26"/>
    </row>
    <row r="20" spans="1:8" ht="26.25" thickBot="1">
      <c r="A20" s="38" t="s">
        <v>85</v>
      </c>
      <c r="B20" s="39" t="s">
        <v>86</v>
      </c>
      <c r="C20" s="21"/>
      <c r="D20" s="22"/>
      <c r="E20" s="23"/>
      <c r="F20" s="24">
        <f t="shared" si="0"/>
        <v>0</v>
      </c>
      <c r="G20" s="25"/>
      <c r="H20" s="26"/>
    </row>
    <row r="21" spans="1:8" ht="26.25" thickBot="1">
      <c r="A21" s="38" t="s">
        <v>87</v>
      </c>
      <c r="B21" s="39" t="s">
        <v>88</v>
      </c>
      <c r="C21" s="21"/>
      <c r="D21" s="22"/>
      <c r="E21" s="23"/>
      <c r="F21" s="24">
        <f t="shared" si="0"/>
        <v>0</v>
      </c>
      <c r="G21" s="25"/>
      <c r="H21" s="26"/>
    </row>
    <row r="22" spans="1:8" ht="13.5" thickBot="1">
      <c r="A22" s="38" t="s">
        <v>89</v>
      </c>
      <c r="B22" s="39" t="s">
        <v>90</v>
      </c>
      <c r="C22" s="21"/>
      <c r="D22" s="22"/>
      <c r="E22" s="23"/>
      <c r="F22" s="24">
        <f t="shared" si="0"/>
        <v>0</v>
      </c>
      <c r="G22" s="25"/>
      <c r="H22" s="26"/>
    </row>
    <row r="23" spans="1:8" ht="26.25" thickBot="1">
      <c r="A23" s="38" t="s">
        <v>91</v>
      </c>
      <c r="B23" s="39" t="s">
        <v>92</v>
      </c>
      <c r="C23" s="21"/>
      <c r="D23" s="22"/>
      <c r="E23" s="23"/>
      <c r="F23" s="24">
        <f t="shared" si="0"/>
        <v>0</v>
      </c>
      <c r="G23" s="25"/>
      <c r="H23" s="26"/>
    </row>
    <row r="24" spans="1:8" ht="26.25" thickBot="1">
      <c r="A24" s="38" t="s">
        <v>93</v>
      </c>
      <c r="B24" s="39" t="s">
        <v>94</v>
      </c>
      <c r="C24" s="21"/>
      <c r="D24" s="22"/>
      <c r="E24" s="23"/>
      <c r="F24" s="24">
        <f t="shared" si="0"/>
        <v>0</v>
      </c>
      <c r="G24" s="25"/>
      <c r="H24" s="26"/>
    </row>
    <row r="25" spans="1:8" ht="13.5" thickBot="1">
      <c r="A25" s="38" t="s">
        <v>95</v>
      </c>
      <c r="B25" s="39" t="s">
        <v>96</v>
      </c>
      <c r="C25" s="21"/>
      <c r="D25" s="22"/>
      <c r="E25" s="23"/>
      <c r="F25" s="24">
        <f t="shared" si="0"/>
        <v>0</v>
      </c>
      <c r="G25" s="25"/>
      <c r="H25" s="26"/>
    </row>
    <row r="26" spans="1:8" ht="13.5" thickBot="1">
      <c r="A26" s="38" t="s">
        <v>97</v>
      </c>
      <c r="B26" s="39" t="s">
        <v>98</v>
      </c>
      <c r="C26" s="21"/>
      <c r="D26" s="74">
        <v>0</v>
      </c>
      <c r="E26" s="75">
        <v>0</v>
      </c>
      <c r="F26" s="24">
        <f t="shared" si="0"/>
        <v>0</v>
      </c>
      <c r="G26" s="25"/>
      <c r="H26" s="26"/>
    </row>
    <row r="27" spans="1:8" ht="13.5" thickBot="1">
      <c r="A27" s="38" t="s">
        <v>99</v>
      </c>
      <c r="B27" s="39" t="s">
        <v>100</v>
      </c>
      <c r="C27" s="15"/>
      <c r="D27" s="16"/>
      <c r="E27" s="17"/>
      <c r="F27" s="24">
        <f t="shared" si="0"/>
        <v>0</v>
      </c>
      <c r="G27" s="25"/>
      <c r="H27" s="26"/>
    </row>
    <row r="28" spans="1:8" ht="39" thickBot="1">
      <c r="A28" s="38" t="s">
        <v>101</v>
      </c>
      <c r="B28" s="39" t="s">
        <v>102</v>
      </c>
      <c r="C28" s="21"/>
      <c r="D28" s="22"/>
      <c r="E28" s="23"/>
      <c r="F28" s="24">
        <f t="shared" si="0"/>
        <v>0</v>
      </c>
      <c r="G28" s="25"/>
      <c r="H28" s="26"/>
    </row>
    <row r="29" spans="1:8" ht="39" thickBot="1">
      <c r="A29" s="38" t="s">
        <v>103</v>
      </c>
      <c r="B29" s="39" t="s">
        <v>104</v>
      </c>
      <c r="C29" s="21"/>
      <c r="D29" s="22"/>
      <c r="E29" s="23"/>
      <c r="F29" s="24">
        <f t="shared" si="0"/>
        <v>0</v>
      </c>
      <c r="G29" s="25"/>
      <c r="H29" s="26"/>
    </row>
    <row r="30" spans="1:8" ht="13.5" thickBot="1">
      <c r="A30" s="38" t="s">
        <v>105</v>
      </c>
      <c r="B30" s="39" t="s">
        <v>106</v>
      </c>
      <c r="C30" s="21"/>
      <c r="D30" s="22"/>
      <c r="E30" s="23"/>
      <c r="F30" s="24">
        <f t="shared" si="0"/>
        <v>0</v>
      </c>
      <c r="G30" s="25"/>
      <c r="H30" s="26"/>
    </row>
    <row r="31" spans="1:8" ht="13.5" thickBot="1">
      <c r="A31" s="38" t="s">
        <v>107</v>
      </c>
      <c r="B31" s="39" t="s">
        <v>108</v>
      </c>
      <c r="C31" s="21"/>
      <c r="D31" s="22"/>
      <c r="E31" s="23"/>
      <c r="F31" s="24">
        <f t="shared" si="0"/>
        <v>0</v>
      </c>
      <c r="G31" s="25"/>
      <c r="H31" s="26"/>
    </row>
    <row r="32" spans="1:8" ht="13.5" thickBot="1">
      <c r="A32" s="38" t="s">
        <v>109</v>
      </c>
      <c r="B32" s="39" t="s">
        <v>110</v>
      </c>
      <c r="C32" s="21"/>
      <c r="D32" s="22"/>
      <c r="E32" s="23"/>
      <c r="F32" s="24">
        <f t="shared" si="0"/>
        <v>0</v>
      </c>
      <c r="G32" s="25"/>
      <c r="H32" s="26"/>
    </row>
    <row r="33" spans="1:8" ht="13.5" thickBot="1">
      <c r="A33" s="38" t="s">
        <v>111</v>
      </c>
      <c r="B33" s="39" t="s">
        <v>112</v>
      </c>
      <c r="C33" s="21"/>
      <c r="D33" s="22"/>
      <c r="E33" s="23"/>
      <c r="F33" s="24">
        <f t="shared" si="0"/>
        <v>0</v>
      </c>
      <c r="G33" s="25"/>
      <c r="H33" s="26"/>
    </row>
    <row r="34" spans="1:8" ht="13.5" thickBot="1">
      <c r="A34" s="38" t="s">
        <v>113</v>
      </c>
      <c r="B34" s="39" t="s">
        <v>114</v>
      </c>
      <c r="C34" s="21"/>
      <c r="D34" s="22"/>
      <c r="E34" s="23"/>
      <c r="F34" s="24">
        <f t="shared" si="0"/>
        <v>0</v>
      </c>
      <c r="G34" s="25"/>
      <c r="H34" s="26"/>
    </row>
    <row r="35" spans="1:8" ht="26.25" thickBot="1">
      <c r="A35" s="38" t="s">
        <v>115</v>
      </c>
      <c r="B35" s="39" t="s">
        <v>116</v>
      </c>
      <c r="C35" s="21"/>
      <c r="D35" s="22"/>
      <c r="E35" s="23"/>
      <c r="F35" s="24">
        <f t="shared" si="0"/>
        <v>0</v>
      </c>
      <c r="G35" s="25"/>
      <c r="H35" s="26"/>
    </row>
    <row r="36" spans="1:8" ht="13.5" thickBot="1">
      <c r="A36" s="38" t="s">
        <v>117</v>
      </c>
      <c r="B36" s="39" t="s">
        <v>136</v>
      </c>
      <c r="C36" s="21"/>
      <c r="D36" s="22"/>
      <c r="E36" s="23"/>
      <c r="F36" s="24">
        <f t="shared" si="0"/>
        <v>0</v>
      </c>
      <c r="G36" s="25"/>
      <c r="H36" s="26"/>
    </row>
    <row r="37" spans="1:8" ht="13.5" thickBot="1">
      <c r="A37" s="38" t="s">
        <v>118</v>
      </c>
      <c r="B37" s="39" t="s">
        <v>119</v>
      </c>
      <c r="C37" s="21"/>
      <c r="D37" s="22"/>
      <c r="E37" s="23"/>
      <c r="F37" s="24">
        <f t="shared" si="0"/>
        <v>0</v>
      </c>
      <c r="G37" s="25"/>
      <c r="H37" s="26"/>
    </row>
    <row r="38" spans="1:8" ht="13.5" thickBot="1">
      <c r="A38" s="38" t="s">
        <v>120</v>
      </c>
      <c r="B38" s="39" t="s">
        <v>121</v>
      </c>
      <c r="C38" s="21"/>
      <c r="D38" s="22"/>
      <c r="E38" s="23"/>
      <c r="F38" s="24">
        <f t="shared" si="0"/>
        <v>0</v>
      </c>
      <c r="G38" s="25"/>
      <c r="H38" s="26"/>
    </row>
    <row r="39" spans="1:8" ht="13.5" thickBot="1">
      <c r="A39" s="38" t="s">
        <v>122</v>
      </c>
      <c r="B39" s="39" t="s">
        <v>123</v>
      </c>
      <c r="C39" s="15"/>
      <c r="D39" s="16"/>
      <c r="E39" s="17"/>
      <c r="F39" s="24">
        <f t="shared" si="0"/>
        <v>0</v>
      </c>
      <c r="G39" s="25"/>
      <c r="H39" s="26"/>
    </row>
    <row r="40" spans="1:8" ht="13.5" thickBot="1">
      <c r="A40" s="38" t="s">
        <v>124</v>
      </c>
      <c r="B40" s="39" t="s">
        <v>125</v>
      </c>
      <c r="C40" s="21"/>
      <c r="D40" s="22"/>
      <c r="E40" s="23"/>
      <c r="F40" s="24">
        <f t="shared" si="0"/>
        <v>0</v>
      </c>
      <c r="G40" s="25"/>
      <c r="H40" s="26"/>
    </row>
    <row r="41" spans="1:8" ht="13.5" thickBot="1">
      <c r="A41" s="38" t="s">
        <v>126</v>
      </c>
      <c r="B41" s="39" t="s">
        <v>127</v>
      </c>
      <c r="C41" s="21"/>
      <c r="D41" s="22"/>
      <c r="E41" s="23"/>
      <c r="F41" s="24">
        <f t="shared" ref="F41" si="1">C41+D41+E41</f>
        <v>0</v>
      </c>
      <c r="G41" s="25"/>
      <c r="H41" s="26"/>
    </row>
    <row r="42" spans="1:8" ht="13.5" thickBot="1">
      <c r="A42" s="89" t="s">
        <v>8</v>
      </c>
      <c r="B42" s="90"/>
      <c r="C42" s="35">
        <f t="shared" ref="C42:H42" si="2">SUM(C13:C41)</f>
        <v>0</v>
      </c>
      <c r="D42" s="35">
        <f t="shared" si="2"/>
        <v>0</v>
      </c>
      <c r="E42" s="35">
        <f>SUM(E13:E41)</f>
        <v>0</v>
      </c>
      <c r="F42" s="35">
        <f t="shared" si="2"/>
        <v>0</v>
      </c>
      <c r="G42" s="35">
        <f t="shared" si="2"/>
        <v>0</v>
      </c>
      <c r="H42" s="35">
        <f t="shared" si="2"/>
        <v>0</v>
      </c>
    </row>
    <row r="43" spans="1:8">
      <c r="B43" s="2"/>
      <c r="C43" s="6"/>
      <c r="D43" s="6"/>
      <c r="E43" s="6"/>
      <c r="F43" s="6"/>
      <c r="G43" s="2"/>
    </row>
    <row r="44" spans="1:8">
      <c r="A44" s="5" t="s">
        <v>4</v>
      </c>
      <c r="B44" s="3"/>
      <c r="C44" s="6"/>
      <c r="D44" s="6"/>
      <c r="E44" s="6"/>
      <c r="F44" s="6"/>
      <c r="G44" s="2"/>
    </row>
    <row r="45" spans="1:8">
      <c r="A45" s="5"/>
      <c r="B45" s="3"/>
      <c r="C45" s="6"/>
      <c r="D45" s="6"/>
      <c r="E45" s="6"/>
      <c r="F45" s="6"/>
      <c r="G45" s="2"/>
    </row>
    <row r="46" spans="1:8" ht="12.75">
      <c r="A46" s="10" t="s">
        <v>26</v>
      </c>
    </row>
    <row r="48" spans="1:8" ht="13.5" thickBot="1">
      <c r="A48" s="27" t="s">
        <v>30</v>
      </c>
    </row>
    <row r="49" spans="1:8" ht="42" customHeight="1" thickBot="1">
      <c r="A49" s="86"/>
      <c r="B49" s="87"/>
      <c r="C49" s="87"/>
      <c r="D49" s="87"/>
      <c r="E49" s="87"/>
      <c r="F49" s="87"/>
      <c r="G49" s="87"/>
      <c r="H49" s="88"/>
    </row>
    <row r="50" spans="1:8" ht="12" thickBot="1"/>
    <row r="51" spans="1:8" ht="29.45" customHeight="1" thickBot="1">
      <c r="A51" s="81" t="s">
        <v>130</v>
      </c>
      <c r="B51" s="82"/>
      <c r="C51" s="83"/>
      <c r="D51" s="84"/>
      <c r="E51" s="84"/>
      <c r="F51" s="84"/>
      <c r="G51" s="84"/>
      <c r="H51" s="85"/>
    </row>
    <row r="55" spans="1:8">
      <c r="A55" s="1" t="s">
        <v>134</v>
      </c>
      <c r="C55" s="4" t="s">
        <v>138</v>
      </c>
    </row>
  </sheetData>
  <mergeCells count="17">
    <mergeCell ref="A7:B7"/>
    <mergeCell ref="C7:H7"/>
    <mergeCell ref="A42:B42"/>
    <mergeCell ref="B11:B12"/>
    <mergeCell ref="C11:C12"/>
    <mergeCell ref="E11:E12"/>
    <mergeCell ref="D11:D12"/>
    <mergeCell ref="G10:H10"/>
    <mergeCell ref="C10:F10"/>
    <mergeCell ref="G11:H11"/>
    <mergeCell ref="F11:F12"/>
    <mergeCell ref="A8:B8"/>
    <mergeCell ref="C8:H8"/>
    <mergeCell ref="A11:A12"/>
    <mergeCell ref="A51:B51"/>
    <mergeCell ref="C51:H51"/>
    <mergeCell ref="A49:H49"/>
  </mergeCells>
  <pageMargins left="0.70866141732283472" right="0.70866141732283472" top="0.78740157480314965" bottom="0.78740157480314965" header="0.31496062992125984" footer="0.31496062992125984"/>
  <pageSetup paperSize="9" scale="73" orientation="portrait" r:id="rId1"/>
  <headerFooter>
    <oddFooter xml:space="preserve">&amp;L
&amp;C
&amp;R
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330D-F1BC-49E0-B285-C8E0D0F0F8E2}">
  <sheetPr>
    <outlinePr summaryBelow="0" summaryRight="0"/>
  </sheetPr>
  <dimension ref="A5:I186"/>
  <sheetViews>
    <sheetView topLeftCell="A43" zoomScaleNormal="100" workbookViewId="0"/>
  </sheetViews>
  <sheetFormatPr defaultColWidth="14.42578125" defaultRowHeight="11.25"/>
  <cols>
    <col min="1" max="1" width="6.7109375" style="2" customWidth="1"/>
    <col min="2" max="2" width="34.42578125" style="2" customWidth="1"/>
    <col min="3" max="3" width="11.5703125" style="2" customWidth="1"/>
    <col min="4" max="4" width="6.28515625" style="2" customWidth="1"/>
    <col min="5" max="5" width="9.85546875" style="2" customWidth="1"/>
    <col min="6" max="6" width="11.42578125" style="2" customWidth="1"/>
    <col min="7" max="8" width="8.140625" style="2" bestFit="1" customWidth="1"/>
    <col min="9" max="9" width="9.42578125" style="2" customWidth="1"/>
    <col min="10" max="10" width="34.85546875" style="2" customWidth="1"/>
    <col min="11" max="11" width="15" style="2" customWidth="1"/>
    <col min="12" max="13" width="11.7109375" style="2" customWidth="1"/>
    <col min="14" max="16384" width="14.42578125" style="2"/>
  </cols>
  <sheetData>
    <row r="5" spans="2:9" ht="15">
      <c r="B5" s="2" t="s">
        <v>29</v>
      </c>
      <c r="C5" s="31" t="s">
        <v>23</v>
      </c>
    </row>
    <row r="7" spans="2:9">
      <c r="B7" s="116" t="s">
        <v>137</v>
      </c>
      <c r="C7" s="116"/>
      <c r="D7" s="116"/>
      <c r="E7" s="116"/>
      <c r="F7" s="116"/>
      <c r="G7" s="116"/>
      <c r="H7" s="116"/>
      <c r="I7" s="116"/>
    </row>
    <row r="8" spans="2:9" ht="12" thickBot="1"/>
    <row r="9" spans="2:9" ht="12" thickBot="1">
      <c r="B9" s="118" t="s">
        <v>35</v>
      </c>
      <c r="C9" s="119"/>
      <c r="D9" s="119"/>
      <c r="E9" s="120"/>
      <c r="F9" s="48" t="s">
        <v>37</v>
      </c>
    </row>
    <row r="10" spans="2:9">
      <c r="B10" s="134" t="s">
        <v>5</v>
      </c>
      <c r="C10" s="122" t="s">
        <v>36</v>
      </c>
      <c r="D10" s="123"/>
      <c r="E10" s="124"/>
      <c r="F10" s="49">
        <v>271.5</v>
      </c>
    </row>
    <row r="11" spans="2:9" ht="12" thickBot="1">
      <c r="B11" s="135"/>
      <c r="C11" s="128" t="s">
        <v>31</v>
      </c>
      <c r="D11" s="129"/>
      <c r="E11" s="130"/>
      <c r="F11" s="50">
        <f>F10*8</f>
        <v>2172</v>
      </c>
    </row>
    <row r="12" spans="2:9" ht="12" thickBot="1">
      <c r="B12" s="135"/>
      <c r="C12" s="128" t="s">
        <v>41</v>
      </c>
      <c r="D12" s="129"/>
      <c r="E12" s="130"/>
      <c r="F12" s="51">
        <f>F11*5</f>
        <v>10860</v>
      </c>
      <c r="G12" s="137" t="s">
        <v>42</v>
      </c>
      <c r="H12" s="138"/>
      <c r="I12" s="139"/>
    </row>
    <row r="13" spans="2:9" ht="12" thickBot="1">
      <c r="B13" s="136"/>
      <c r="C13" s="128" t="s">
        <v>40</v>
      </c>
      <c r="D13" s="129"/>
      <c r="E13" s="130"/>
      <c r="F13" s="51">
        <f>F11*20</f>
        <v>43440</v>
      </c>
      <c r="G13" s="140"/>
      <c r="H13" s="141"/>
      <c r="I13" s="142"/>
    </row>
    <row r="14" spans="2:9" ht="12" thickBot="1">
      <c r="B14" s="125" t="s">
        <v>32</v>
      </c>
      <c r="C14" s="126"/>
      <c r="D14" s="126"/>
      <c r="E14" s="127"/>
      <c r="F14" s="52">
        <v>920</v>
      </c>
    </row>
    <row r="15" spans="2:9" ht="12" thickBot="1">
      <c r="B15" s="134" t="s">
        <v>33</v>
      </c>
      <c r="C15" s="112" t="s">
        <v>36</v>
      </c>
      <c r="D15" s="113"/>
      <c r="E15" s="114"/>
      <c r="F15" s="53">
        <v>42.5</v>
      </c>
    </row>
    <row r="16" spans="2:9">
      <c r="B16" s="135"/>
      <c r="C16" s="112" t="s">
        <v>34</v>
      </c>
      <c r="D16" s="113"/>
      <c r="E16" s="114"/>
      <c r="F16" s="54">
        <v>340</v>
      </c>
    </row>
    <row r="17" spans="1:9" ht="12" thickBot="1">
      <c r="B17" s="136"/>
      <c r="C17" s="131" t="s">
        <v>38</v>
      </c>
      <c r="D17" s="132"/>
      <c r="E17" s="133"/>
      <c r="F17" s="55">
        <v>6800</v>
      </c>
    </row>
    <row r="18" spans="1:9">
      <c r="B18" s="121" t="s">
        <v>39</v>
      </c>
      <c r="C18" s="121"/>
      <c r="D18" s="121"/>
      <c r="E18" s="121"/>
      <c r="F18" s="121"/>
    </row>
    <row r="19" spans="1:9">
      <c r="B19" s="56"/>
      <c r="C19" s="56"/>
      <c r="D19" s="56"/>
      <c r="E19" s="56"/>
      <c r="F19" s="56"/>
    </row>
    <row r="20" spans="1:9">
      <c r="B20" s="117" t="s">
        <v>69</v>
      </c>
      <c r="C20" s="117"/>
      <c r="D20" s="117"/>
      <c r="E20" s="117"/>
      <c r="F20" s="117"/>
      <c r="G20" s="117"/>
      <c r="H20" s="117"/>
      <c r="I20" s="117"/>
    </row>
    <row r="22" spans="1:9" ht="56.25">
      <c r="A22" s="107" t="s">
        <v>13</v>
      </c>
      <c r="B22" s="107"/>
      <c r="C22" s="105" t="s">
        <v>16</v>
      </c>
      <c r="D22" s="105"/>
      <c r="E22" s="8" t="s">
        <v>15</v>
      </c>
      <c r="F22" s="8" t="s">
        <v>5</v>
      </c>
      <c r="G22" s="8" t="s">
        <v>10</v>
      </c>
      <c r="H22" s="8" t="s">
        <v>6</v>
      </c>
      <c r="I22" s="8" t="s">
        <v>8</v>
      </c>
    </row>
    <row r="23" spans="1:9" ht="13.9" customHeight="1">
      <c r="A23" s="105" t="s">
        <v>58</v>
      </c>
      <c r="B23" s="105"/>
      <c r="C23" s="61"/>
      <c r="D23" s="62" t="s">
        <v>20</v>
      </c>
      <c r="E23" s="7" t="s">
        <v>27</v>
      </c>
      <c r="F23" s="7" t="s">
        <v>11</v>
      </c>
      <c r="G23" s="7" t="s">
        <v>11</v>
      </c>
      <c r="H23" s="7" t="s">
        <v>11</v>
      </c>
      <c r="I23" s="7" t="s">
        <v>11</v>
      </c>
    </row>
    <row r="24" spans="1:9">
      <c r="A24" s="63" t="s">
        <v>71</v>
      </c>
      <c r="B24" s="63" t="s">
        <v>72</v>
      </c>
      <c r="C24" s="57" t="s">
        <v>1</v>
      </c>
      <c r="D24" s="57">
        <v>20</v>
      </c>
      <c r="E24" s="43">
        <v>2</v>
      </c>
      <c r="F24" s="42">
        <f>D24*'6. Limity - pomocná'!$F$10</f>
        <v>5430</v>
      </c>
      <c r="G24" s="42">
        <f t="shared" ref="G24:G33" si="0">E24*$F$14</f>
        <v>1840</v>
      </c>
      <c r="H24" s="42">
        <v>4000</v>
      </c>
      <c r="I24" s="42">
        <f t="shared" ref="I24:I34" si="1">F24+G24+H24</f>
        <v>11270</v>
      </c>
    </row>
    <row r="25" spans="1:9">
      <c r="A25" s="63" t="s">
        <v>73</v>
      </c>
      <c r="B25" s="63" t="s">
        <v>74</v>
      </c>
      <c r="C25" s="57" t="s">
        <v>2</v>
      </c>
      <c r="D25" s="57">
        <v>16</v>
      </c>
      <c r="E25" s="43">
        <v>1</v>
      </c>
      <c r="F25" s="42">
        <f>D25*'6. Limity - pomocná'!$F$10</f>
        <v>4344</v>
      </c>
      <c r="G25" s="44">
        <f t="shared" si="0"/>
        <v>920</v>
      </c>
      <c r="H25" s="42">
        <v>3200</v>
      </c>
      <c r="I25" s="42">
        <f t="shared" si="1"/>
        <v>8464</v>
      </c>
    </row>
    <row r="26" spans="1:9" ht="22.5">
      <c r="A26" s="63" t="s">
        <v>75</v>
      </c>
      <c r="B26" s="63" t="s">
        <v>76</v>
      </c>
      <c r="C26" s="57" t="s">
        <v>3</v>
      </c>
      <c r="D26" s="57">
        <v>8</v>
      </c>
      <c r="E26" s="58">
        <v>0</v>
      </c>
      <c r="F26" s="42">
        <f>D26*'6. Limity - pomocná'!$F$10</f>
        <v>2172</v>
      </c>
      <c r="G26" s="44">
        <f t="shared" si="0"/>
        <v>0</v>
      </c>
      <c r="H26" s="42">
        <v>1600</v>
      </c>
      <c r="I26" s="42">
        <f t="shared" si="1"/>
        <v>3772</v>
      </c>
    </row>
    <row r="27" spans="1:9">
      <c r="A27" s="63" t="s">
        <v>77</v>
      </c>
      <c r="B27" s="63" t="s">
        <v>78</v>
      </c>
      <c r="C27" s="57" t="s">
        <v>3</v>
      </c>
      <c r="D27" s="57">
        <v>8</v>
      </c>
      <c r="E27" s="58">
        <v>0</v>
      </c>
      <c r="F27" s="42">
        <f>D27*'6. Limity - pomocná'!$F$10</f>
        <v>2172</v>
      </c>
      <c r="G27" s="44">
        <f t="shared" si="0"/>
        <v>0</v>
      </c>
      <c r="H27" s="42">
        <v>1600</v>
      </c>
      <c r="I27" s="42">
        <f t="shared" si="1"/>
        <v>3772</v>
      </c>
    </row>
    <row r="28" spans="1:9">
      <c r="A28" s="63" t="s">
        <v>79</v>
      </c>
      <c r="B28" s="63" t="s">
        <v>80</v>
      </c>
      <c r="C28" s="57" t="s">
        <v>45</v>
      </c>
      <c r="D28" s="57">
        <v>40</v>
      </c>
      <c r="E28" s="43">
        <v>4</v>
      </c>
      <c r="F28" s="42">
        <f>D28*'6. Limity - pomocná'!$F$10</f>
        <v>10860</v>
      </c>
      <c r="G28" s="44">
        <f t="shared" si="0"/>
        <v>3680</v>
      </c>
      <c r="H28" s="42">
        <v>11500</v>
      </c>
      <c r="I28" s="42">
        <f t="shared" si="1"/>
        <v>26040</v>
      </c>
    </row>
    <row r="29" spans="1:9">
      <c r="A29" s="63" t="s">
        <v>81</v>
      </c>
      <c r="B29" s="63" t="s">
        <v>82</v>
      </c>
      <c r="C29" s="57" t="s">
        <v>45</v>
      </c>
      <c r="D29" s="57">
        <v>40</v>
      </c>
      <c r="E29" s="43">
        <v>4</v>
      </c>
      <c r="F29" s="42">
        <f>D29*'6. Limity - pomocná'!$F$10</f>
        <v>10860</v>
      </c>
      <c r="G29" s="44">
        <f t="shared" si="0"/>
        <v>3680</v>
      </c>
      <c r="H29" s="42">
        <v>11500</v>
      </c>
      <c r="I29" s="42">
        <f t="shared" si="1"/>
        <v>26040</v>
      </c>
    </row>
    <row r="30" spans="1:9" ht="22.5">
      <c r="A30" s="63" t="s">
        <v>83</v>
      </c>
      <c r="B30" s="63" t="s">
        <v>84</v>
      </c>
      <c r="C30" s="57" t="s">
        <v>45</v>
      </c>
      <c r="D30" s="57">
        <v>40</v>
      </c>
      <c r="E30" s="43">
        <v>4</v>
      </c>
      <c r="F30" s="42">
        <f>D30*'6. Limity - pomocná'!$F$10</f>
        <v>10860</v>
      </c>
      <c r="G30" s="44">
        <f t="shared" si="0"/>
        <v>3680</v>
      </c>
      <c r="H30" s="42">
        <v>11500</v>
      </c>
      <c r="I30" s="42">
        <f t="shared" si="1"/>
        <v>26040</v>
      </c>
    </row>
    <row r="31" spans="1:9" ht="22.5">
      <c r="A31" s="63" t="s">
        <v>85</v>
      </c>
      <c r="B31" s="63" t="s">
        <v>86</v>
      </c>
      <c r="C31" s="57" t="s">
        <v>45</v>
      </c>
      <c r="D31" s="57">
        <v>40</v>
      </c>
      <c r="E31" s="43">
        <v>4</v>
      </c>
      <c r="F31" s="42">
        <f>D31*'6. Limity - pomocná'!$F$10</f>
        <v>10860</v>
      </c>
      <c r="G31" s="44">
        <f t="shared" si="0"/>
        <v>3680</v>
      </c>
      <c r="H31" s="42">
        <v>11500</v>
      </c>
      <c r="I31" s="42">
        <f t="shared" si="1"/>
        <v>26040</v>
      </c>
    </row>
    <row r="32" spans="1:9" ht="33.75">
      <c r="A32" s="63" t="s">
        <v>87</v>
      </c>
      <c r="B32" s="63" t="s">
        <v>88</v>
      </c>
      <c r="C32" s="57" t="s">
        <v>45</v>
      </c>
      <c r="D32" s="57">
        <v>40</v>
      </c>
      <c r="E32" s="43">
        <v>4</v>
      </c>
      <c r="F32" s="42">
        <f>D32*'6. Limity - pomocná'!$F$10</f>
        <v>10860</v>
      </c>
      <c r="G32" s="44">
        <f t="shared" si="0"/>
        <v>3680</v>
      </c>
      <c r="H32" s="42">
        <v>11500</v>
      </c>
      <c r="I32" s="42">
        <f t="shared" si="1"/>
        <v>26040</v>
      </c>
    </row>
    <row r="33" spans="1:9" ht="22.5">
      <c r="A33" s="63" t="s">
        <v>89</v>
      </c>
      <c r="B33" s="63" t="s">
        <v>90</v>
      </c>
      <c r="C33" s="57" t="s">
        <v>61</v>
      </c>
      <c r="D33" s="57">
        <v>3840</v>
      </c>
      <c r="E33" s="43">
        <v>384</v>
      </c>
      <c r="F33" s="42">
        <f>D33*'6. Limity - pomocná'!$F$10</f>
        <v>1042560</v>
      </c>
      <c r="G33" s="44">
        <f t="shared" si="0"/>
        <v>353280</v>
      </c>
      <c r="H33" s="42">
        <v>163200</v>
      </c>
      <c r="I33" s="42">
        <f t="shared" si="1"/>
        <v>1559040</v>
      </c>
    </row>
    <row r="34" spans="1:9" ht="22.5">
      <c r="A34" s="63" t="s">
        <v>91</v>
      </c>
      <c r="B34" s="63" t="s">
        <v>92</v>
      </c>
      <c r="C34" s="111" t="s">
        <v>62</v>
      </c>
      <c r="D34" s="111">
        <v>1800</v>
      </c>
      <c r="E34" s="115">
        <v>180</v>
      </c>
      <c r="F34" s="108">
        <f>D34*'6. Limity - pomocná'!F10</f>
        <v>488700</v>
      </c>
      <c r="G34" s="108">
        <f>E34*F14</f>
        <v>165600</v>
      </c>
      <c r="H34" s="108">
        <v>76500</v>
      </c>
      <c r="I34" s="108">
        <f t="shared" si="1"/>
        <v>730800</v>
      </c>
    </row>
    <row r="35" spans="1:9" ht="33.75">
      <c r="A35" s="63" t="s">
        <v>93</v>
      </c>
      <c r="B35" s="63" t="s">
        <v>94</v>
      </c>
      <c r="C35" s="111"/>
      <c r="D35" s="111"/>
      <c r="E35" s="115"/>
      <c r="F35" s="108"/>
      <c r="G35" s="108"/>
      <c r="H35" s="108"/>
      <c r="I35" s="108"/>
    </row>
    <row r="36" spans="1:9">
      <c r="A36" s="63" t="s">
        <v>95</v>
      </c>
      <c r="B36" s="63" t="s">
        <v>96</v>
      </c>
      <c r="C36" s="57" t="s">
        <v>63</v>
      </c>
      <c r="D36" s="57">
        <v>120</v>
      </c>
      <c r="E36" s="43">
        <v>12</v>
      </c>
      <c r="F36" s="42">
        <f>D36*'6. Limity - pomocná'!$F$10</f>
        <v>32580</v>
      </c>
      <c r="G36" s="44">
        <f>E36*$F$14</f>
        <v>11040</v>
      </c>
      <c r="H36" s="42">
        <v>5100</v>
      </c>
      <c r="I36" s="42">
        <f>F36+G36+H36</f>
        <v>48720</v>
      </c>
    </row>
    <row r="37" spans="1:9">
      <c r="A37" s="63" t="s">
        <v>97</v>
      </c>
      <c r="B37" s="63" t="s">
        <v>98</v>
      </c>
      <c r="C37" s="43" t="s">
        <v>3</v>
      </c>
      <c r="D37" s="43">
        <v>8</v>
      </c>
      <c r="E37" s="58">
        <v>0</v>
      </c>
      <c r="F37" s="42">
        <f>D37*'6. Limity - pomocná'!$F$10</f>
        <v>2172</v>
      </c>
      <c r="G37" s="42">
        <v>0</v>
      </c>
      <c r="H37" s="42">
        <v>0</v>
      </c>
      <c r="I37" s="42">
        <f>F37+G37+H37</f>
        <v>2172</v>
      </c>
    </row>
    <row r="38" spans="1:9">
      <c r="A38" s="106" t="s">
        <v>21</v>
      </c>
      <c r="B38" s="106"/>
      <c r="C38" s="60" t="s">
        <v>9</v>
      </c>
      <c r="D38" s="40">
        <f t="shared" ref="D38:H38" si="2">SUM(D24:D37)</f>
        <v>6020</v>
      </c>
      <c r="E38" s="40">
        <f t="shared" si="2"/>
        <v>599</v>
      </c>
      <c r="F38" s="34">
        <f t="shared" si="2"/>
        <v>1634430</v>
      </c>
      <c r="G38" s="34">
        <f t="shared" si="2"/>
        <v>551080</v>
      </c>
      <c r="H38" s="34">
        <f t="shared" si="2"/>
        <v>312700</v>
      </c>
      <c r="I38" s="34">
        <f>SUM(I24:I37)</f>
        <v>2498210</v>
      </c>
    </row>
    <row r="41" spans="1:9" ht="56.25">
      <c r="A41" s="107" t="s">
        <v>14</v>
      </c>
      <c r="B41" s="107"/>
      <c r="C41" s="105" t="s">
        <v>16</v>
      </c>
      <c r="D41" s="105"/>
      <c r="E41" s="8" t="s">
        <v>15</v>
      </c>
      <c r="F41" s="8" t="s">
        <v>5</v>
      </c>
      <c r="G41" s="8" t="s">
        <v>10</v>
      </c>
      <c r="H41" s="8" t="s">
        <v>6</v>
      </c>
      <c r="I41" s="8" t="s">
        <v>8</v>
      </c>
    </row>
    <row r="42" spans="1:9">
      <c r="A42" s="105" t="s">
        <v>58</v>
      </c>
      <c r="B42" s="105"/>
      <c r="C42" s="61"/>
      <c r="D42" s="62" t="s">
        <v>20</v>
      </c>
      <c r="E42" s="7" t="s">
        <v>27</v>
      </c>
      <c r="F42" s="7" t="s">
        <v>11</v>
      </c>
      <c r="G42" s="7" t="s">
        <v>11</v>
      </c>
      <c r="H42" s="7" t="s">
        <v>11</v>
      </c>
      <c r="I42" s="7" t="s">
        <v>11</v>
      </c>
    </row>
    <row r="43" spans="1:9">
      <c r="A43" s="63" t="s">
        <v>71</v>
      </c>
      <c r="B43" s="63" t="s">
        <v>72</v>
      </c>
      <c r="C43" s="59" t="s">
        <v>1</v>
      </c>
      <c r="D43" s="59">
        <v>20</v>
      </c>
      <c r="E43" s="47">
        <v>2</v>
      </c>
      <c r="F43" s="44">
        <f>D43*'6. Limity - pomocná'!$F$10</f>
        <v>5430</v>
      </c>
      <c r="G43" s="45">
        <v>1840</v>
      </c>
      <c r="H43" s="45">
        <v>4000</v>
      </c>
      <c r="I43" s="44">
        <f t="shared" ref="I43:I53" si="3">F43+G43+H43</f>
        <v>11270</v>
      </c>
    </row>
    <row r="44" spans="1:9">
      <c r="A44" s="63" t="s">
        <v>73</v>
      </c>
      <c r="B44" s="63" t="s">
        <v>74</v>
      </c>
      <c r="C44" s="59" t="s">
        <v>59</v>
      </c>
      <c r="D44" s="59">
        <v>12</v>
      </c>
      <c r="E44" s="47">
        <v>1</v>
      </c>
      <c r="F44" s="44">
        <f>D44*'6. Limity - pomocná'!$F$10</f>
        <v>3258</v>
      </c>
      <c r="G44" s="45">
        <v>920</v>
      </c>
      <c r="H44" s="45">
        <v>3200</v>
      </c>
      <c r="I44" s="44">
        <f t="shared" si="3"/>
        <v>7378</v>
      </c>
    </row>
    <row r="45" spans="1:9" ht="22.5">
      <c r="A45" s="63" t="s">
        <v>75</v>
      </c>
      <c r="B45" s="63" t="s">
        <v>76</v>
      </c>
      <c r="C45" s="59" t="s">
        <v>60</v>
      </c>
      <c r="D45" s="59">
        <v>4</v>
      </c>
      <c r="E45" s="58">
        <v>0</v>
      </c>
      <c r="F45" s="44">
        <f>D45*'6. Limity - pomocná'!$F$10</f>
        <v>1086</v>
      </c>
      <c r="G45" s="45">
        <v>0</v>
      </c>
      <c r="H45" s="45">
        <v>1600</v>
      </c>
      <c r="I45" s="44">
        <f t="shared" si="3"/>
        <v>2686</v>
      </c>
    </row>
    <row r="46" spans="1:9">
      <c r="A46" s="63" t="s">
        <v>77</v>
      </c>
      <c r="B46" s="63" t="s">
        <v>78</v>
      </c>
      <c r="C46" s="59" t="s">
        <v>60</v>
      </c>
      <c r="D46" s="59">
        <v>4</v>
      </c>
      <c r="E46" s="58">
        <v>0</v>
      </c>
      <c r="F46" s="44">
        <f>D46*'6. Limity - pomocná'!$F$10</f>
        <v>1086</v>
      </c>
      <c r="G46" s="45">
        <v>0</v>
      </c>
      <c r="H46" s="45">
        <v>1600</v>
      </c>
      <c r="I46" s="44">
        <f t="shared" si="3"/>
        <v>2686</v>
      </c>
    </row>
    <row r="47" spans="1:9">
      <c r="A47" s="63" t="s">
        <v>79</v>
      </c>
      <c r="B47" s="63" t="s">
        <v>80</v>
      </c>
      <c r="C47" s="59" t="s">
        <v>45</v>
      </c>
      <c r="D47" s="59">
        <v>40</v>
      </c>
      <c r="E47" s="47">
        <v>4</v>
      </c>
      <c r="F47" s="44">
        <f>D47*'6. Limity - pomocná'!$F$10</f>
        <v>10860</v>
      </c>
      <c r="G47" s="45">
        <v>3680</v>
      </c>
      <c r="H47" s="45">
        <v>11500</v>
      </c>
      <c r="I47" s="44">
        <f t="shared" si="3"/>
        <v>26040</v>
      </c>
    </row>
    <row r="48" spans="1:9">
      <c r="A48" s="63" t="s">
        <v>81</v>
      </c>
      <c r="B48" s="63" t="s">
        <v>82</v>
      </c>
      <c r="C48" s="59" t="s">
        <v>45</v>
      </c>
      <c r="D48" s="59">
        <v>40</v>
      </c>
      <c r="E48" s="47">
        <v>4</v>
      </c>
      <c r="F48" s="44">
        <f>D48*'6. Limity - pomocná'!$F$10</f>
        <v>10860</v>
      </c>
      <c r="G48" s="45">
        <v>3680</v>
      </c>
      <c r="H48" s="45">
        <v>11500</v>
      </c>
      <c r="I48" s="44">
        <f t="shared" si="3"/>
        <v>26040</v>
      </c>
    </row>
    <row r="49" spans="1:9" ht="22.5">
      <c r="A49" s="63" t="s">
        <v>83</v>
      </c>
      <c r="B49" s="63" t="s">
        <v>84</v>
      </c>
      <c r="C49" s="59" t="s">
        <v>45</v>
      </c>
      <c r="D49" s="59">
        <v>40</v>
      </c>
      <c r="E49" s="47">
        <v>4</v>
      </c>
      <c r="F49" s="44">
        <f>D49*'6. Limity - pomocná'!$F$10</f>
        <v>10860</v>
      </c>
      <c r="G49" s="45">
        <v>3680</v>
      </c>
      <c r="H49" s="45">
        <v>11500</v>
      </c>
      <c r="I49" s="44">
        <f t="shared" si="3"/>
        <v>26040</v>
      </c>
    </row>
    <row r="50" spans="1:9" ht="22.5">
      <c r="A50" s="63" t="s">
        <v>85</v>
      </c>
      <c r="B50" s="63" t="s">
        <v>86</v>
      </c>
      <c r="C50" s="59" t="s">
        <v>45</v>
      </c>
      <c r="D50" s="59">
        <v>40</v>
      </c>
      <c r="E50" s="47">
        <v>4</v>
      </c>
      <c r="F50" s="44">
        <f>D50*'6. Limity - pomocná'!$F$10</f>
        <v>10860</v>
      </c>
      <c r="G50" s="45">
        <v>3680</v>
      </c>
      <c r="H50" s="45">
        <v>11500</v>
      </c>
      <c r="I50" s="44">
        <f t="shared" si="3"/>
        <v>26040</v>
      </c>
    </row>
    <row r="51" spans="1:9" ht="33.75">
      <c r="A51" s="63" t="s">
        <v>87</v>
      </c>
      <c r="B51" s="63" t="s">
        <v>88</v>
      </c>
      <c r="C51" s="59" t="s">
        <v>45</v>
      </c>
      <c r="D51" s="59">
        <v>40</v>
      </c>
      <c r="E51" s="47">
        <v>4</v>
      </c>
      <c r="F51" s="44">
        <f>D51*'6. Limity - pomocná'!$F$10</f>
        <v>10860</v>
      </c>
      <c r="G51" s="45">
        <v>3680</v>
      </c>
      <c r="H51" s="45">
        <v>11500</v>
      </c>
      <c r="I51" s="44">
        <f t="shared" si="3"/>
        <v>26040</v>
      </c>
    </row>
    <row r="52" spans="1:9" ht="22.5">
      <c r="A52" s="63" t="s">
        <v>89</v>
      </c>
      <c r="B52" s="63" t="s">
        <v>90</v>
      </c>
      <c r="C52" s="59" t="s">
        <v>51</v>
      </c>
      <c r="D52" s="59">
        <v>2880</v>
      </c>
      <c r="E52" s="47">
        <v>288</v>
      </c>
      <c r="F52" s="44">
        <f>D52*'6. Limity - pomocná'!$F$10</f>
        <v>781920</v>
      </c>
      <c r="G52" s="45">
        <v>264960</v>
      </c>
      <c r="H52" s="45">
        <v>122400</v>
      </c>
      <c r="I52" s="44">
        <f t="shared" si="3"/>
        <v>1169280</v>
      </c>
    </row>
    <row r="53" spans="1:9" ht="22.5">
      <c r="A53" s="63" t="s">
        <v>91</v>
      </c>
      <c r="B53" s="63" t="s">
        <v>92</v>
      </c>
      <c r="C53" s="111" t="s">
        <v>64</v>
      </c>
      <c r="D53" s="111">
        <v>880</v>
      </c>
      <c r="E53" s="115">
        <v>88</v>
      </c>
      <c r="F53" s="108">
        <f>D53*'6. Limity - pomocná'!F10</f>
        <v>238920</v>
      </c>
      <c r="G53" s="109">
        <v>80960</v>
      </c>
      <c r="H53" s="109">
        <v>37400</v>
      </c>
      <c r="I53" s="108">
        <f t="shared" si="3"/>
        <v>357280</v>
      </c>
    </row>
    <row r="54" spans="1:9" ht="33.75">
      <c r="A54" s="63" t="s">
        <v>93</v>
      </c>
      <c r="B54" s="63" t="s">
        <v>94</v>
      </c>
      <c r="C54" s="111"/>
      <c r="D54" s="111"/>
      <c r="E54" s="115"/>
      <c r="F54" s="108"/>
      <c r="G54" s="109"/>
      <c r="H54" s="109"/>
      <c r="I54" s="108"/>
    </row>
    <row r="55" spans="1:9">
      <c r="A55" s="63" t="s">
        <v>95</v>
      </c>
      <c r="B55" s="63" t="s">
        <v>96</v>
      </c>
      <c r="C55" s="59" t="s">
        <v>65</v>
      </c>
      <c r="D55" s="59">
        <v>80</v>
      </c>
      <c r="E55" s="47">
        <v>8</v>
      </c>
      <c r="F55" s="44">
        <f>D55*'6. Limity - pomocná'!$F$10</f>
        <v>21720</v>
      </c>
      <c r="G55" s="45">
        <v>7360</v>
      </c>
      <c r="H55" s="45">
        <v>3400</v>
      </c>
      <c r="I55" s="44">
        <f>F55+G55+H55</f>
        <v>32480</v>
      </c>
    </row>
    <row r="56" spans="1:9">
      <c r="A56" s="63" t="s">
        <v>97</v>
      </c>
      <c r="B56" s="63" t="s">
        <v>98</v>
      </c>
      <c r="C56" s="47" t="s">
        <v>3</v>
      </c>
      <c r="D56" s="47">
        <v>8</v>
      </c>
      <c r="E56" s="58">
        <v>0</v>
      </c>
      <c r="F56" s="44">
        <f>D56*'6. Limity - pomocná'!$F$10</f>
        <v>2172</v>
      </c>
      <c r="G56" s="45">
        <v>0</v>
      </c>
      <c r="H56" s="45">
        <v>0</v>
      </c>
      <c r="I56" s="44">
        <f>F56+G56+H56</f>
        <v>2172</v>
      </c>
    </row>
    <row r="57" spans="1:9">
      <c r="A57" s="41"/>
      <c r="B57" s="64" t="s">
        <v>21</v>
      </c>
      <c r="C57" s="60" t="s">
        <v>9</v>
      </c>
      <c r="D57" s="40">
        <f t="shared" ref="D57:H57" si="4">SUM(D52:D56)</f>
        <v>3848</v>
      </c>
      <c r="E57" s="40">
        <f t="shared" si="4"/>
        <v>384</v>
      </c>
      <c r="F57" s="34">
        <f t="shared" si="4"/>
        <v>1044732</v>
      </c>
      <c r="G57" s="34">
        <f t="shared" si="4"/>
        <v>353280</v>
      </c>
      <c r="H57" s="34">
        <f t="shared" si="4"/>
        <v>163200</v>
      </c>
      <c r="I57" s="34">
        <f>SUM(I43:I56)</f>
        <v>1715432</v>
      </c>
    </row>
    <row r="58" spans="1:9">
      <c r="B58" s="30"/>
      <c r="C58" s="29"/>
      <c r="D58" s="29"/>
      <c r="F58" s="28"/>
      <c r="G58" s="28"/>
      <c r="H58" s="28"/>
      <c r="I58" s="28"/>
    </row>
    <row r="59" spans="1:9" ht="56.25">
      <c r="A59" s="107" t="s">
        <v>22</v>
      </c>
      <c r="B59" s="107"/>
      <c r="C59" s="105" t="s">
        <v>16</v>
      </c>
      <c r="D59" s="105"/>
      <c r="E59" s="8" t="s">
        <v>15</v>
      </c>
      <c r="F59" s="8" t="s">
        <v>5</v>
      </c>
      <c r="G59" s="8" t="s">
        <v>10</v>
      </c>
      <c r="H59" s="8" t="s">
        <v>6</v>
      </c>
      <c r="I59" s="8" t="s">
        <v>8</v>
      </c>
    </row>
    <row r="60" spans="1:9">
      <c r="A60" s="105" t="s">
        <v>58</v>
      </c>
      <c r="B60" s="105"/>
      <c r="C60" s="61"/>
      <c r="D60" s="62" t="s">
        <v>20</v>
      </c>
      <c r="E60" s="7" t="s">
        <v>27</v>
      </c>
      <c r="F60" s="7" t="s">
        <v>11</v>
      </c>
      <c r="G60" s="7" t="s">
        <v>11</v>
      </c>
      <c r="H60" s="7" t="s">
        <v>11</v>
      </c>
      <c r="I60" s="7" t="s">
        <v>11</v>
      </c>
    </row>
    <row r="61" spans="1:9">
      <c r="A61" s="63" t="s">
        <v>79</v>
      </c>
      <c r="B61" s="63" t="s">
        <v>80</v>
      </c>
      <c r="C61" s="59" t="s">
        <v>45</v>
      </c>
      <c r="D61" s="59">
        <v>40</v>
      </c>
      <c r="E61" s="47">
        <v>4</v>
      </c>
      <c r="F61" s="44">
        <f>D61*'6. Limity - pomocná'!$F$10</f>
        <v>10860</v>
      </c>
      <c r="G61" s="46">
        <v>3680</v>
      </c>
      <c r="H61" s="46">
        <v>11500</v>
      </c>
      <c r="I61" s="44">
        <f t="shared" ref="I61:I67" si="5">F61+G61+H61</f>
        <v>26040</v>
      </c>
    </row>
    <row r="62" spans="1:9">
      <c r="A62" s="63" t="s">
        <v>81</v>
      </c>
      <c r="B62" s="63" t="s">
        <v>82</v>
      </c>
      <c r="C62" s="59" t="s">
        <v>45</v>
      </c>
      <c r="D62" s="59">
        <v>40</v>
      </c>
      <c r="E62" s="47">
        <v>4</v>
      </c>
      <c r="F62" s="44">
        <f>D62*'6. Limity - pomocná'!$F$10</f>
        <v>10860</v>
      </c>
      <c r="G62" s="46">
        <v>3680</v>
      </c>
      <c r="H62" s="46">
        <v>11500</v>
      </c>
      <c r="I62" s="44">
        <f t="shared" si="5"/>
        <v>26040</v>
      </c>
    </row>
    <row r="63" spans="1:9" ht="22.5">
      <c r="A63" s="63" t="s">
        <v>83</v>
      </c>
      <c r="B63" s="63" t="s">
        <v>84</v>
      </c>
      <c r="C63" s="59" t="s">
        <v>45</v>
      </c>
      <c r="D63" s="59">
        <v>40</v>
      </c>
      <c r="E63" s="47">
        <v>4</v>
      </c>
      <c r="F63" s="44">
        <f>D63*'6. Limity - pomocná'!$F$10</f>
        <v>10860</v>
      </c>
      <c r="G63" s="46">
        <v>3680</v>
      </c>
      <c r="H63" s="46">
        <v>11500</v>
      </c>
      <c r="I63" s="44">
        <f t="shared" si="5"/>
        <v>26040</v>
      </c>
    </row>
    <row r="64" spans="1:9" ht="22.5">
      <c r="A64" s="63" t="s">
        <v>85</v>
      </c>
      <c r="B64" s="63" t="s">
        <v>86</v>
      </c>
      <c r="C64" s="59" t="s">
        <v>45</v>
      </c>
      <c r="D64" s="59">
        <v>40</v>
      </c>
      <c r="E64" s="47">
        <v>4</v>
      </c>
      <c r="F64" s="44">
        <f>D64*'6. Limity - pomocná'!$F$10</f>
        <v>10860</v>
      </c>
      <c r="G64" s="46">
        <v>3680</v>
      </c>
      <c r="H64" s="46">
        <v>11500</v>
      </c>
      <c r="I64" s="44">
        <f t="shared" si="5"/>
        <v>26040</v>
      </c>
    </row>
    <row r="65" spans="1:9" ht="33.75">
      <c r="A65" s="63" t="s">
        <v>87</v>
      </c>
      <c r="B65" s="63" t="s">
        <v>88</v>
      </c>
      <c r="C65" s="59" t="s">
        <v>45</v>
      </c>
      <c r="D65" s="59">
        <v>40</v>
      </c>
      <c r="E65" s="47">
        <v>4</v>
      </c>
      <c r="F65" s="44">
        <f>D65*'6. Limity - pomocná'!$F$10</f>
        <v>10860</v>
      </c>
      <c r="G65" s="46">
        <v>3680</v>
      </c>
      <c r="H65" s="46">
        <v>11500</v>
      </c>
      <c r="I65" s="44">
        <f t="shared" si="5"/>
        <v>26040</v>
      </c>
    </row>
    <row r="66" spans="1:9" ht="22.5">
      <c r="A66" s="63" t="s">
        <v>89</v>
      </c>
      <c r="B66" s="63" t="s">
        <v>90</v>
      </c>
      <c r="C66" s="59" t="s">
        <v>51</v>
      </c>
      <c r="D66" s="59">
        <v>2880</v>
      </c>
      <c r="E66" s="47">
        <v>288</v>
      </c>
      <c r="F66" s="44">
        <f>D66*'6. Limity - pomocná'!$F$10</f>
        <v>781920</v>
      </c>
      <c r="G66" s="46">
        <v>264960</v>
      </c>
      <c r="H66" s="46">
        <v>122400</v>
      </c>
      <c r="I66" s="44">
        <f t="shared" si="5"/>
        <v>1169280</v>
      </c>
    </row>
    <row r="67" spans="1:9" ht="22.5">
      <c r="A67" s="63" t="s">
        <v>91</v>
      </c>
      <c r="B67" s="63" t="s">
        <v>92</v>
      </c>
      <c r="C67" s="111" t="s">
        <v>64</v>
      </c>
      <c r="D67" s="111">
        <v>880</v>
      </c>
      <c r="E67" s="115">
        <v>88</v>
      </c>
      <c r="F67" s="108">
        <f>D67*'6. Limity - pomocná'!F10</f>
        <v>238920</v>
      </c>
      <c r="G67" s="110">
        <v>80960</v>
      </c>
      <c r="H67" s="110">
        <v>37400</v>
      </c>
      <c r="I67" s="108">
        <f t="shared" si="5"/>
        <v>357280</v>
      </c>
    </row>
    <row r="68" spans="1:9" ht="33.75">
      <c r="A68" s="63" t="s">
        <v>93</v>
      </c>
      <c r="B68" s="63" t="s">
        <v>94</v>
      </c>
      <c r="C68" s="111"/>
      <c r="D68" s="111"/>
      <c r="E68" s="115"/>
      <c r="F68" s="108"/>
      <c r="G68" s="110"/>
      <c r="H68" s="110"/>
      <c r="I68" s="108"/>
    </row>
    <row r="69" spans="1:9">
      <c r="A69" s="63" t="s">
        <v>95</v>
      </c>
      <c r="B69" s="63" t="s">
        <v>96</v>
      </c>
      <c r="C69" s="59" t="s">
        <v>65</v>
      </c>
      <c r="D69" s="59">
        <v>80</v>
      </c>
      <c r="E69" s="47">
        <v>8</v>
      </c>
      <c r="F69" s="44">
        <f>D69*'6. Limity - pomocná'!$F$10</f>
        <v>21720</v>
      </c>
      <c r="G69" s="46">
        <v>7360</v>
      </c>
      <c r="H69" s="46">
        <v>3400</v>
      </c>
      <c r="I69" s="44">
        <f>F69+G69+H69</f>
        <v>32480</v>
      </c>
    </row>
    <row r="70" spans="1:9">
      <c r="A70" s="63" t="s">
        <v>97</v>
      </c>
      <c r="B70" s="63" t="s">
        <v>98</v>
      </c>
      <c r="C70" s="47" t="s">
        <v>3</v>
      </c>
      <c r="D70" s="47">
        <v>8</v>
      </c>
      <c r="E70" s="58">
        <v>0</v>
      </c>
      <c r="F70" s="44">
        <f>D70*'6. Limity - pomocná'!$F$10</f>
        <v>2172</v>
      </c>
      <c r="G70" s="65">
        <v>0</v>
      </c>
      <c r="H70" s="65">
        <v>0</v>
      </c>
      <c r="I70" s="44">
        <f>F70+G70+H70</f>
        <v>2172</v>
      </c>
    </row>
    <row r="71" spans="1:9">
      <c r="A71" s="106" t="s">
        <v>21</v>
      </c>
      <c r="B71" s="106"/>
      <c r="C71" s="60" t="s">
        <v>9</v>
      </c>
      <c r="D71" s="40">
        <f t="shared" ref="D71:I71" si="6">SUM(D61:D70)</f>
        <v>4048</v>
      </c>
      <c r="E71" s="40">
        <f t="shared" si="6"/>
        <v>404</v>
      </c>
      <c r="F71" s="34">
        <f t="shared" si="6"/>
        <v>1099032</v>
      </c>
      <c r="G71" s="34">
        <f t="shared" si="6"/>
        <v>371680</v>
      </c>
      <c r="H71" s="34">
        <f t="shared" si="6"/>
        <v>220700</v>
      </c>
      <c r="I71" s="34">
        <f t="shared" si="6"/>
        <v>1691412</v>
      </c>
    </row>
    <row r="72" spans="1:9">
      <c r="B72" s="67"/>
      <c r="C72" s="1"/>
      <c r="D72" s="1"/>
    </row>
    <row r="73" spans="1:9" ht="56.25">
      <c r="A73" s="107" t="s">
        <v>55</v>
      </c>
      <c r="B73" s="107"/>
      <c r="C73" s="105" t="s">
        <v>16</v>
      </c>
      <c r="D73" s="105"/>
      <c r="E73" s="8" t="s">
        <v>15</v>
      </c>
      <c r="F73" s="8" t="s">
        <v>5</v>
      </c>
      <c r="G73" s="8" t="s">
        <v>10</v>
      </c>
      <c r="H73" s="8" t="s">
        <v>6</v>
      </c>
      <c r="I73" s="8" t="s">
        <v>8</v>
      </c>
    </row>
    <row r="74" spans="1:9">
      <c r="A74" s="105" t="s">
        <v>58</v>
      </c>
      <c r="B74" s="105"/>
      <c r="C74" s="61"/>
      <c r="D74" s="62" t="s">
        <v>20</v>
      </c>
      <c r="E74" s="7" t="s">
        <v>27</v>
      </c>
      <c r="F74" s="7" t="s">
        <v>11</v>
      </c>
      <c r="G74" s="7" t="s">
        <v>11</v>
      </c>
      <c r="H74" s="7" t="s">
        <v>11</v>
      </c>
      <c r="I74" s="7" t="s">
        <v>11</v>
      </c>
    </row>
    <row r="75" spans="1:9">
      <c r="A75" s="63" t="s">
        <v>71</v>
      </c>
      <c r="B75" s="63" t="s">
        <v>72</v>
      </c>
      <c r="C75" s="59" t="s">
        <v>1</v>
      </c>
      <c r="D75" s="59">
        <v>20</v>
      </c>
      <c r="E75" s="59">
        <v>2</v>
      </c>
      <c r="F75" s="45">
        <f>D75*$F$10</f>
        <v>5430</v>
      </c>
      <c r="G75" s="45">
        <f>E75*$F$14</f>
        <v>1840</v>
      </c>
      <c r="H75" s="45">
        <v>4000</v>
      </c>
      <c r="I75" s="45">
        <f>F75+G75+H75</f>
        <v>11270</v>
      </c>
    </row>
    <row r="76" spans="1:9">
      <c r="A76" s="63" t="s">
        <v>73</v>
      </c>
      <c r="B76" s="63" t="s">
        <v>74</v>
      </c>
      <c r="C76" s="59" t="s">
        <v>2</v>
      </c>
      <c r="D76" s="59">
        <v>16</v>
      </c>
      <c r="E76" s="59">
        <v>1</v>
      </c>
      <c r="F76" s="45">
        <f t="shared" ref="F76:F93" si="7">D76*$F$10</f>
        <v>4344</v>
      </c>
      <c r="G76" s="45">
        <f t="shared" ref="G76:G93" si="8">E76*$F$14</f>
        <v>920</v>
      </c>
      <c r="H76" s="45">
        <v>3200</v>
      </c>
      <c r="I76" s="45">
        <f t="shared" ref="I76:I93" si="9">F76+G76+H76</f>
        <v>8464</v>
      </c>
    </row>
    <row r="77" spans="1:9" ht="22.5">
      <c r="A77" s="63" t="s">
        <v>75</v>
      </c>
      <c r="B77" s="63" t="s">
        <v>76</v>
      </c>
      <c r="C77" s="59" t="s">
        <v>44</v>
      </c>
      <c r="D77" s="59">
        <v>8</v>
      </c>
      <c r="E77" s="59">
        <v>0</v>
      </c>
      <c r="F77" s="45">
        <f t="shared" si="7"/>
        <v>2172</v>
      </c>
      <c r="G77" s="45">
        <f t="shared" si="8"/>
        <v>0</v>
      </c>
      <c r="H77" s="45">
        <v>1600</v>
      </c>
      <c r="I77" s="45">
        <f t="shared" si="9"/>
        <v>3772</v>
      </c>
    </row>
    <row r="78" spans="1:9">
      <c r="A78" s="63" t="s">
        <v>77</v>
      </c>
      <c r="B78" s="63" t="s">
        <v>78</v>
      </c>
      <c r="C78" s="59" t="s">
        <v>3</v>
      </c>
      <c r="D78" s="59">
        <v>8</v>
      </c>
      <c r="E78" s="59">
        <v>0</v>
      </c>
      <c r="F78" s="45">
        <f t="shared" si="7"/>
        <v>2172</v>
      </c>
      <c r="G78" s="45">
        <f t="shared" si="8"/>
        <v>0</v>
      </c>
      <c r="H78" s="45">
        <v>1600</v>
      </c>
      <c r="I78" s="45">
        <f t="shared" si="9"/>
        <v>3772</v>
      </c>
    </row>
    <row r="79" spans="1:9">
      <c r="A79" s="63" t="s">
        <v>79</v>
      </c>
      <c r="B79" s="63" t="s">
        <v>80</v>
      </c>
      <c r="C79" s="59" t="s">
        <v>45</v>
      </c>
      <c r="D79" s="59">
        <v>40</v>
      </c>
      <c r="E79" s="59">
        <v>4</v>
      </c>
      <c r="F79" s="45">
        <f t="shared" si="7"/>
        <v>10860</v>
      </c>
      <c r="G79" s="45">
        <f t="shared" si="8"/>
        <v>3680</v>
      </c>
      <c r="H79" s="45">
        <v>11500</v>
      </c>
      <c r="I79" s="45">
        <f t="shared" si="9"/>
        <v>26040</v>
      </c>
    </row>
    <row r="80" spans="1:9">
      <c r="A80" s="63" t="s">
        <v>81</v>
      </c>
      <c r="B80" s="63" t="s">
        <v>82</v>
      </c>
      <c r="C80" s="59" t="s">
        <v>45</v>
      </c>
      <c r="D80" s="59">
        <v>40</v>
      </c>
      <c r="E80" s="59">
        <v>4</v>
      </c>
      <c r="F80" s="45">
        <f t="shared" si="7"/>
        <v>10860</v>
      </c>
      <c r="G80" s="45">
        <f t="shared" si="8"/>
        <v>3680</v>
      </c>
      <c r="H80" s="45">
        <v>11500</v>
      </c>
      <c r="I80" s="45">
        <f t="shared" si="9"/>
        <v>26040</v>
      </c>
    </row>
    <row r="81" spans="1:9" ht="22.5">
      <c r="A81" s="63" t="s">
        <v>83</v>
      </c>
      <c r="B81" s="63" t="s">
        <v>84</v>
      </c>
      <c r="C81" s="59" t="s">
        <v>45</v>
      </c>
      <c r="D81" s="59">
        <v>40</v>
      </c>
      <c r="E81" s="59">
        <v>4</v>
      </c>
      <c r="F81" s="45">
        <f t="shared" si="7"/>
        <v>10860</v>
      </c>
      <c r="G81" s="45">
        <f t="shared" si="8"/>
        <v>3680</v>
      </c>
      <c r="H81" s="45">
        <v>11500</v>
      </c>
      <c r="I81" s="45">
        <f t="shared" si="9"/>
        <v>26040</v>
      </c>
    </row>
    <row r="82" spans="1:9" ht="22.5">
      <c r="A82" s="63" t="s">
        <v>85</v>
      </c>
      <c r="B82" s="63" t="s">
        <v>86</v>
      </c>
      <c r="C82" s="59" t="s">
        <v>45</v>
      </c>
      <c r="D82" s="59">
        <v>40</v>
      </c>
      <c r="E82" s="59">
        <v>4</v>
      </c>
      <c r="F82" s="45">
        <f t="shared" si="7"/>
        <v>10860</v>
      </c>
      <c r="G82" s="45">
        <f t="shared" si="8"/>
        <v>3680</v>
      </c>
      <c r="H82" s="45">
        <v>11500</v>
      </c>
      <c r="I82" s="45">
        <f t="shared" si="9"/>
        <v>26040</v>
      </c>
    </row>
    <row r="83" spans="1:9" ht="33.75">
      <c r="A83" s="63" t="s">
        <v>87</v>
      </c>
      <c r="B83" s="63" t="s">
        <v>88</v>
      </c>
      <c r="C83" s="59" t="s">
        <v>45</v>
      </c>
      <c r="D83" s="59">
        <v>40</v>
      </c>
      <c r="E83" s="59">
        <v>4</v>
      </c>
      <c r="F83" s="45">
        <f t="shared" si="7"/>
        <v>10860</v>
      </c>
      <c r="G83" s="45">
        <f t="shared" si="8"/>
        <v>3680</v>
      </c>
      <c r="H83" s="45">
        <v>11500</v>
      </c>
      <c r="I83" s="45">
        <f t="shared" si="9"/>
        <v>26040</v>
      </c>
    </row>
    <row r="84" spans="1:9" ht="22.5">
      <c r="A84" s="63" t="s">
        <v>89</v>
      </c>
      <c r="B84" s="63" t="s">
        <v>90</v>
      </c>
      <c r="C84" s="59" t="s">
        <v>61</v>
      </c>
      <c r="D84" s="59">
        <v>3840</v>
      </c>
      <c r="E84" s="59">
        <v>384</v>
      </c>
      <c r="F84" s="45">
        <f t="shared" si="7"/>
        <v>1042560</v>
      </c>
      <c r="G84" s="45">
        <f t="shared" si="8"/>
        <v>353280</v>
      </c>
      <c r="H84" s="45">
        <f>D84*$F$15</f>
        <v>163200</v>
      </c>
      <c r="I84" s="45">
        <f t="shared" si="9"/>
        <v>1559040</v>
      </c>
    </row>
    <row r="85" spans="1:9" ht="22.5">
      <c r="A85" s="63" t="s">
        <v>91</v>
      </c>
      <c r="B85" s="63" t="s">
        <v>92</v>
      </c>
      <c r="C85" s="59" t="s">
        <v>62</v>
      </c>
      <c r="D85" s="59">
        <v>1800</v>
      </c>
      <c r="E85" s="59">
        <v>180</v>
      </c>
      <c r="F85" s="45">
        <f t="shared" si="7"/>
        <v>488700</v>
      </c>
      <c r="G85" s="45">
        <f t="shared" si="8"/>
        <v>165600</v>
      </c>
      <c r="H85" s="45">
        <f t="shared" ref="H85:H92" si="10">D85*$F$15</f>
        <v>76500</v>
      </c>
      <c r="I85" s="45">
        <f t="shared" si="9"/>
        <v>730800</v>
      </c>
    </row>
    <row r="86" spans="1:9">
      <c r="A86" s="63" t="s">
        <v>95</v>
      </c>
      <c r="B86" s="63" t="s">
        <v>96</v>
      </c>
      <c r="C86" s="59" t="s">
        <v>63</v>
      </c>
      <c r="D86" s="59">
        <v>120</v>
      </c>
      <c r="E86" s="59">
        <v>12</v>
      </c>
      <c r="F86" s="45">
        <f t="shared" si="7"/>
        <v>32580</v>
      </c>
      <c r="G86" s="45">
        <f t="shared" si="8"/>
        <v>11040</v>
      </c>
      <c r="H86" s="45">
        <f t="shared" si="10"/>
        <v>5100</v>
      </c>
      <c r="I86" s="45">
        <f t="shared" si="9"/>
        <v>48720</v>
      </c>
    </row>
    <row r="87" spans="1:9">
      <c r="A87" s="63" t="s">
        <v>97</v>
      </c>
      <c r="B87" s="63" t="s">
        <v>98</v>
      </c>
      <c r="C87" s="59" t="s">
        <v>3</v>
      </c>
      <c r="D87" s="59">
        <v>8</v>
      </c>
      <c r="E87" s="59">
        <v>0</v>
      </c>
      <c r="F87" s="45">
        <f t="shared" si="7"/>
        <v>2172</v>
      </c>
      <c r="G87" s="45">
        <f t="shared" si="8"/>
        <v>0</v>
      </c>
      <c r="H87" s="45">
        <v>0</v>
      </c>
      <c r="I87" s="45">
        <f t="shared" si="9"/>
        <v>2172</v>
      </c>
    </row>
    <row r="88" spans="1:9" ht="22.5">
      <c r="A88" s="63" t="s">
        <v>99</v>
      </c>
      <c r="B88" s="63" t="s">
        <v>100</v>
      </c>
      <c r="C88" s="59" t="s">
        <v>46</v>
      </c>
      <c r="D88" s="59">
        <f>15*160</f>
        <v>2400</v>
      </c>
      <c r="E88" s="59">
        <f>15*16</f>
        <v>240</v>
      </c>
      <c r="F88" s="71">
        <f t="shared" si="7"/>
        <v>651600</v>
      </c>
      <c r="G88" s="71">
        <f t="shared" si="8"/>
        <v>220800</v>
      </c>
      <c r="H88" s="71">
        <f t="shared" si="10"/>
        <v>102000</v>
      </c>
      <c r="I88" s="71">
        <f t="shared" si="9"/>
        <v>974400</v>
      </c>
    </row>
    <row r="89" spans="1:9" ht="45">
      <c r="A89" s="63" t="s">
        <v>101</v>
      </c>
      <c r="B89" s="63" t="s">
        <v>102</v>
      </c>
      <c r="C89" s="59" t="s">
        <v>47</v>
      </c>
      <c r="D89" s="59">
        <f>3*160</f>
        <v>480</v>
      </c>
      <c r="E89" s="59">
        <f>3*16</f>
        <v>48</v>
      </c>
      <c r="F89" s="71">
        <f t="shared" si="7"/>
        <v>130320</v>
      </c>
      <c r="G89" s="71">
        <f t="shared" si="8"/>
        <v>44160</v>
      </c>
      <c r="H89" s="71">
        <f t="shared" si="10"/>
        <v>20400</v>
      </c>
      <c r="I89" s="71">
        <f t="shared" si="9"/>
        <v>194880</v>
      </c>
    </row>
    <row r="90" spans="1:9" ht="45">
      <c r="A90" s="63" t="s">
        <v>103</v>
      </c>
      <c r="B90" s="63" t="s">
        <v>104</v>
      </c>
      <c r="C90" s="59" t="s">
        <v>48</v>
      </c>
      <c r="D90" s="59">
        <f>2*160</f>
        <v>320</v>
      </c>
      <c r="E90" s="59">
        <f>2*16</f>
        <v>32</v>
      </c>
      <c r="F90" s="71">
        <f t="shared" si="7"/>
        <v>86880</v>
      </c>
      <c r="G90" s="71">
        <f t="shared" si="8"/>
        <v>29440</v>
      </c>
      <c r="H90" s="71">
        <f t="shared" si="10"/>
        <v>13600</v>
      </c>
      <c r="I90" s="71">
        <f t="shared" si="9"/>
        <v>129920</v>
      </c>
    </row>
    <row r="91" spans="1:9">
      <c r="A91" s="63" t="s">
        <v>105</v>
      </c>
      <c r="B91" s="63" t="s">
        <v>106</v>
      </c>
      <c r="C91" s="59" t="s">
        <v>49</v>
      </c>
      <c r="D91" s="59">
        <f>160</f>
        <v>160</v>
      </c>
      <c r="E91" s="59">
        <f>16</f>
        <v>16</v>
      </c>
      <c r="F91" s="71">
        <f t="shared" si="7"/>
        <v>43440</v>
      </c>
      <c r="G91" s="71">
        <f t="shared" si="8"/>
        <v>14720</v>
      </c>
      <c r="H91" s="71">
        <f t="shared" si="10"/>
        <v>6800</v>
      </c>
      <c r="I91" s="71">
        <f t="shared" si="9"/>
        <v>64960</v>
      </c>
    </row>
    <row r="92" spans="1:9">
      <c r="A92" s="63" t="s">
        <v>107</v>
      </c>
      <c r="B92" s="63" t="s">
        <v>108</v>
      </c>
      <c r="C92" s="59" t="s">
        <v>47</v>
      </c>
      <c r="D92" s="59">
        <f>3*160</f>
        <v>480</v>
      </c>
      <c r="E92" s="59">
        <f>3*16</f>
        <v>48</v>
      </c>
      <c r="F92" s="71">
        <f t="shared" si="7"/>
        <v>130320</v>
      </c>
      <c r="G92" s="71">
        <f t="shared" si="8"/>
        <v>44160</v>
      </c>
      <c r="H92" s="71">
        <f t="shared" si="10"/>
        <v>20400</v>
      </c>
      <c r="I92" s="71">
        <f t="shared" si="9"/>
        <v>194880</v>
      </c>
    </row>
    <row r="93" spans="1:9">
      <c r="A93" s="63" t="s">
        <v>120</v>
      </c>
      <c r="B93" s="63" t="s">
        <v>121</v>
      </c>
      <c r="C93" s="59" t="s">
        <v>50</v>
      </c>
      <c r="D93" s="59">
        <f>40</f>
        <v>40</v>
      </c>
      <c r="E93" s="59">
        <v>4</v>
      </c>
      <c r="F93" s="71">
        <f t="shared" si="7"/>
        <v>10860</v>
      </c>
      <c r="G93" s="71">
        <f t="shared" si="8"/>
        <v>3680</v>
      </c>
      <c r="H93" s="71">
        <v>11500</v>
      </c>
      <c r="I93" s="71">
        <f t="shared" si="9"/>
        <v>26040</v>
      </c>
    </row>
    <row r="94" spans="1:9">
      <c r="A94" s="106" t="s">
        <v>21</v>
      </c>
      <c r="B94" s="106"/>
      <c r="C94" s="60" t="s">
        <v>9</v>
      </c>
      <c r="D94" s="40">
        <f>SUM(D75:D93)</f>
        <v>9900</v>
      </c>
      <c r="E94" s="40">
        <f t="shared" ref="E94:I94" si="11">SUM(E75:E93)</f>
        <v>987</v>
      </c>
      <c r="F94" s="72">
        <f t="shared" si="11"/>
        <v>2687850</v>
      </c>
      <c r="G94" s="72">
        <f t="shared" si="11"/>
        <v>908040</v>
      </c>
      <c r="H94" s="72">
        <f t="shared" si="11"/>
        <v>487400</v>
      </c>
      <c r="I94" s="72">
        <f t="shared" si="11"/>
        <v>4083290</v>
      </c>
    </row>
    <row r="95" spans="1:9">
      <c r="B95" s="67"/>
      <c r="C95" s="1"/>
      <c r="D95" s="1"/>
    </row>
    <row r="96" spans="1:9" ht="56.25">
      <c r="A96" s="107" t="s">
        <v>131</v>
      </c>
      <c r="B96" s="107"/>
      <c r="C96" s="105" t="s">
        <v>16</v>
      </c>
      <c r="D96" s="105"/>
      <c r="E96" s="8" t="s">
        <v>15</v>
      </c>
      <c r="F96" s="8" t="s">
        <v>5</v>
      </c>
      <c r="G96" s="8" t="s">
        <v>10</v>
      </c>
      <c r="H96" s="8" t="s">
        <v>6</v>
      </c>
      <c r="I96" s="8" t="s">
        <v>8</v>
      </c>
    </row>
    <row r="97" spans="1:9">
      <c r="A97" s="105" t="s">
        <v>58</v>
      </c>
      <c r="B97" s="105"/>
      <c r="C97" s="61"/>
      <c r="D97" s="62" t="s">
        <v>20</v>
      </c>
      <c r="E97" s="7" t="s">
        <v>27</v>
      </c>
      <c r="F97" s="7" t="s">
        <v>11</v>
      </c>
      <c r="G97" s="7" t="s">
        <v>11</v>
      </c>
      <c r="H97" s="7" t="s">
        <v>11</v>
      </c>
      <c r="I97" s="7" t="s">
        <v>11</v>
      </c>
    </row>
    <row r="98" spans="1:9">
      <c r="A98" s="63" t="s">
        <v>71</v>
      </c>
      <c r="B98" s="63" t="s">
        <v>72</v>
      </c>
      <c r="C98" s="59" t="s">
        <v>1</v>
      </c>
      <c r="D98" s="59">
        <v>20</v>
      </c>
      <c r="E98" s="59">
        <v>2</v>
      </c>
      <c r="F98" s="45">
        <f>D98*$F$10</f>
        <v>5430</v>
      </c>
      <c r="G98" s="45">
        <f>E98*$F$14</f>
        <v>1840</v>
      </c>
      <c r="H98" s="45">
        <v>4000</v>
      </c>
      <c r="I98" s="45">
        <f>F98+G98+H98</f>
        <v>11270</v>
      </c>
    </row>
    <row r="99" spans="1:9">
      <c r="A99" s="63" t="s">
        <v>73</v>
      </c>
      <c r="B99" s="63" t="s">
        <v>74</v>
      </c>
      <c r="C99" s="59" t="s">
        <v>2</v>
      </c>
      <c r="D99" s="59">
        <v>16</v>
      </c>
      <c r="E99" s="59">
        <v>1</v>
      </c>
      <c r="F99" s="45">
        <f t="shared" ref="F99:F107" si="12">D99*$F$10</f>
        <v>4344</v>
      </c>
      <c r="G99" s="45">
        <f t="shared" ref="G99:G107" si="13">E99*$F$14</f>
        <v>920</v>
      </c>
      <c r="H99" s="45">
        <v>3200</v>
      </c>
      <c r="I99" s="45">
        <f t="shared" ref="I99:I107" si="14">F99+G99+H99</f>
        <v>8464</v>
      </c>
    </row>
    <row r="100" spans="1:9" ht="22.5">
      <c r="A100" s="63" t="s">
        <v>75</v>
      </c>
      <c r="B100" s="63" t="s">
        <v>76</v>
      </c>
      <c r="C100" s="59" t="s">
        <v>44</v>
      </c>
      <c r="D100" s="59">
        <v>8</v>
      </c>
      <c r="E100" s="59">
        <v>0</v>
      </c>
      <c r="F100" s="45">
        <f t="shared" si="12"/>
        <v>2172</v>
      </c>
      <c r="G100" s="45">
        <f t="shared" si="13"/>
        <v>0</v>
      </c>
      <c r="H100" s="45">
        <v>1600</v>
      </c>
      <c r="I100" s="45">
        <f t="shared" si="14"/>
        <v>3772</v>
      </c>
    </row>
    <row r="101" spans="1:9">
      <c r="A101" s="63" t="s">
        <v>77</v>
      </c>
      <c r="B101" s="63" t="s">
        <v>78</v>
      </c>
      <c r="C101" s="59" t="s">
        <v>3</v>
      </c>
      <c r="D101" s="59">
        <v>8</v>
      </c>
      <c r="E101" s="59">
        <v>0</v>
      </c>
      <c r="F101" s="45">
        <f t="shared" si="12"/>
        <v>2172</v>
      </c>
      <c r="G101" s="45">
        <f t="shared" si="13"/>
        <v>0</v>
      </c>
      <c r="H101" s="45">
        <v>1600</v>
      </c>
      <c r="I101" s="45">
        <f t="shared" si="14"/>
        <v>3772</v>
      </c>
    </row>
    <row r="102" spans="1:9">
      <c r="A102" s="63" t="s">
        <v>79</v>
      </c>
      <c r="B102" s="63" t="s">
        <v>80</v>
      </c>
      <c r="C102" s="59" t="s">
        <v>45</v>
      </c>
      <c r="D102" s="59">
        <v>40</v>
      </c>
      <c r="E102" s="59">
        <v>4</v>
      </c>
      <c r="F102" s="45">
        <f t="shared" si="12"/>
        <v>10860</v>
      </c>
      <c r="G102" s="45">
        <f t="shared" si="13"/>
        <v>3680</v>
      </c>
      <c r="H102" s="45">
        <v>11500</v>
      </c>
      <c r="I102" s="45">
        <f t="shared" si="14"/>
        <v>26040</v>
      </c>
    </row>
    <row r="103" spans="1:9">
      <c r="A103" s="63" t="s">
        <v>81</v>
      </c>
      <c r="B103" s="63" t="s">
        <v>82</v>
      </c>
      <c r="C103" s="59" t="s">
        <v>45</v>
      </c>
      <c r="D103" s="59">
        <v>40</v>
      </c>
      <c r="E103" s="59">
        <v>4</v>
      </c>
      <c r="F103" s="45">
        <f t="shared" si="12"/>
        <v>10860</v>
      </c>
      <c r="G103" s="45">
        <f t="shared" si="13"/>
        <v>3680</v>
      </c>
      <c r="H103" s="45">
        <v>11500</v>
      </c>
      <c r="I103" s="45">
        <f t="shared" si="14"/>
        <v>26040</v>
      </c>
    </row>
    <row r="104" spans="1:9" ht="22.5">
      <c r="A104" s="63" t="s">
        <v>83</v>
      </c>
      <c r="B104" s="63" t="s">
        <v>84</v>
      </c>
      <c r="C104" s="59" t="s">
        <v>45</v>
      </c>
      <c r="D104" s="59">
        <v>40</v>
      </c>
      <c r="E104" s="59">
        <v>4</v>
      </c>
      <c r="F104" s="45">
        <f t="shared" si="12"/>
        <v>10860</v>
      </c>
      <c r="G104" s="45">
        <f t="shared" si="13"/>
        <v>3680</v>
      </c>
      <c r="H104" s="45">
        <v>11500</v>
      </c>
      <c r="I104" s="45">
        <f t="shared" si="14"/>
        <v>26040</v>
      </c>
    </row>
    <row r="105" spans="1:9" ht="22.5">
      <c r="A105" s="63" t="s">
        <v>85</v>
      </c>
      <c r="B105" s="63" t="s">
        <v>86</v>
      </c>
      <c r="C105" s="59" t="s">
        <v>45</v>
      </c>
      <c r="D105" s="59">
        <v>40</v>
      </c>
      <c r="E105" s="59">
        <v>4</v>
      </c>
      <c r="F105" s="45">
        <f t="shared" si="12"/>
        <v>10860</v>
      </c>
      <c r="G105" s="45">
        <f t="shared" si="13"/>
        <v>3680</v>
      </c>
      <c r="H105" s="45">
        <v>11500</v>
      </c>
      <c r="I105" s="45">
        <f t="shared" si="14"/>
        <v>26040</v>
      </c>
    </row>
    <row r="106" spans="1:9" ht="33.75">
      <c r="A106" s="63" t="s">
        <v>87</v>
      </c>
      <c r="B106" s="63" t="s">
        <v>88</v>
      </c>
      <c r="C106" s="59" t="s">
        <v>45</v>
      </c>
      <c r="D106" s="59">
        <v>40</v>
      </c>
      <c r="E106" s="59">
        <v>4</v>
      </c>
      <c r="F106" s="45">
        <f t="shared" si="12"/>
        <v>10860</v>
      </c>
      <c r="G106" s="45">
        <f t="shared" si="13"/>
        <v>3680</v>
      </c>
      <c r="H106" s="45">
        <v>11500</v>
      </c>
      <c r="I106" s="45">
        <f t="shared" si="14"/>
        <v>26040</v>
      </c>
    </row>
    <row r="107" spans="1:9" ht="22.5">
      <c r="A107" s="63" t="s">
        <v>89</v>
      </c>
      <c r="B107" s="63" t="s">
        <v>90</v>
      </c>
      <c r="C107" s="59" t="s">
        <v>61</v>
      </c>
      <c r="D107" s="59">
        <v>3840</v>
      </c>
      <c r="E107" s="59">
        <v>384</v>
      </c>
      <c r="F107" s="45">
        <f t="shared" si="12"/>
        <v>1042560</v>
      </c>
      <c r="G107" s="45">
        <f t="shared" si="13"/>
        <v>353280</v>
      </c>
      <c r="H107" s="45">
        <f>D107*$F$15</f>
        <v>163200</v>
      </c>
      <c r="I107" s="45">
        <f t="shared" si="14"/>
        <v>1559040</v>
      </c>
    </row>
    <row r="108" spans="1:9" ht="33.75">
      <c r="A108" s="63" t="s">
        <v>93</v>
      </c>
      <c r="B108" s="63" t="s">
        <v>94</v>
      </c>
      <c r="C108" s="59" t="s">
        <v>62</v>
      </c>
      <c r="D108" s="59">
        <v>1800</v>
      </c>
      <c r="E108" s="59">
        <v>180</v>
      </c>
      <c r="F108" s="45">
        <f t="shared" ref="F108:F115" si="15">D108*$F$10</f>
        <v>488700</v>
      </c>
      <c r="G108" s="45">
        <f t="shared" ref="G108:G115" si="16">E108*$F$14</f>
        <v>165600</v>
      </c>
      <c r="H108" s="45">
        <f t="shared" ref="H108:H114" si="17">D108*$F$15</f>
        <v>76500</v>
      </c>
      <c r="I108" s="45">
        <f t="shared" ref="I108:I115" si="18">F108+G108+H108</f>
        <v>730800</v>
      </c>
    </row>
    <row r="109" spans="1:9">
      <c r="A109" s="63" t="s">
        <v>95</v>
      </c>
      <c r="B109" s="63" t="s">
        <v>96</v>
      </c>
      <c r="C109" s="59" t="s">
        <v>63</v>
      </c>
      <c r="D109" s="59">
        <v>120</v>
      </c>
      <c r="E109" s="59">
        <v>12</v>
      </c>
      <c r="F109" s="45">
        <f t="shared" si="15"/>
        <v>32580</v>
      </c>
      <c r="G109" s="45">
        <f t="shared" si="16"/>
        <v>11040</v>
      </c>
      <c r="H109" s="45">
        <f t="shared" si="17"/>
        <v>5100</v>
      </c>
      <c r="I109" s="45">
        <f t="shared" si="18"/>
        <v>48720</v>
      </c>
    </row>
    <row r="110" spans="1:9">
      <c r="A110" s="63" t="s">
        <v>97</v>
      </c>
      <c r="B110" s="63" t="s">
        <v>98</v>
      </c>
      <c r="C110" s="59" t="s">
        <v>3</v>
      </c>
      <c r="D110" s="59">
        <v>8</v>
      </c>
      <c r="E110" s="59">
        <v>0</v>
      </c>
      <c r="F110" s="45">
        <f t="shared" si="15"/>
        <v>2172</v>
      </c>
      <c r="G110" s="45">
        <f t="shared" si="16"/>
        <v>0</v>
      </c>
      <c r="H110" s="45"/>
      <c r="I110" s="45">
        <f t="shared" si="18"/>
        <v>2172</v>
      </c>
    </row>
    <row r="111" spans="1:9">
      <c r="A111" s="63" t="s">
        <v>105</v>
      </c>
      <c r="B111" s="63" t="s">
        <v>106</v>
      </c>
      <c r="C111" s="59" t="s">
        <v>48</v>
      </c>
      <c r="D111" s="59">
        <f>2*160</f>
        <v>320</v>
      </c>
      <c r="E111" s="59">
        <f>2*16</f>
        <v>32</v>
      </c>
      <c r="F111" s="45">
        <f t="shared" si="15"/>
        <v>86880</v>
      </c>
      <c r="G111" s="45">
        <f t="shared" si="16"/>
        <v>29440</v>
      </c>
      <c r="H111" s="45">
        <f t="shared" si="17"/>
        <v>13600</v>
      </c>
      <c r="I111" s="45">
        <f t="shared" si="18"/>
        <v>129920</v>
      </c>
    </row>
    <row r="112" spans="1:9">
      <c r="A112" s="63" t="s">
        <v>109</v>
      </c>
      <c r="B112" s="63" t="s">
        <v>110</v>
      </c>
      <c r="C112" s="59" t="s">
        <v>48</v>
      </c>
      <c r="D112" s="59">
        <f t="shared" ref="D112:D113" si="19">2*160</f>
        <v>320</v>
      </c>
      <c r="E112" s="59">
        <f t="shared" ref="E112:E113" si="20">2*16</f>
        <v>32</v>
      </c>
      <c r="F112" s="45">
        <f t="shared" si="15"/>
        <v>86880</v>
      </c>
      <c r="G112" s="45">
        <f t="shared" si="16"/>
        <v>29440</v>
      </c>
      <c r="H112" s="45">
        <f t="shared" si="17"/>
        <v>13600</v>
      </c>
      <c r="I112" s="45">
        <f t="shared" si="18"/>
        <v>129920</v>
      </c>
    </row>
    <row r="113" spans="1:9">
      <c r="A113" s="63" t="s">
        <v>111</v>
      </c>
      <c r="B113" s="63" t="s">
        <v>112</v>
      </c>
      <c r="C113" s="59" t="s">
        <v>48</v>
      </c>
      <c r="D113" s="59">
        <f t="shared" si="19"/>
        <v>320</v>
      </c>
      <c r="E113" s="59">
        <f t="shared" si="20"/>
        <v>32</v>
      </c>
      <c r="F113" s="45">
        <f t="shared" si="15"/>
        <v>86880</v>
      </c>
      <c r="G113" s="45">
        <f t="shared" si="16"/>
        <v>29440</v>
      </c>
      <c r="H113" s="45">
        <f t="shared" si="17"/>
        <v>13600</v>
      </c>
      <c r="I113" s="45">
        <f t="shared" si="18"/>
        <v>129920</v>
      </c>
    </row>
    <row r="114" spans="1:9">
      <c r="A114" s="63" t="s">
        <v>113</v>
      </c>
      <c r="B114" s="63" t="s">
        <v>114</v>
      </c>
      <c r="C114" s="59" t="s">
        <v>51</v>
      </c>
      <c r="D114" s="59">
        <f>18*160</f>
        <v>2880</v>
      </c>
      <c r="E114" s="59">
        <f>18*16</f>
        <v>288</v>
      </c>
      <c r="F114" s="45">
        <f t="shared" si="15"/>
        <v>781920</v>
      </c>
      <c r="G114" s="45">
        <f t="shared" si="16"/>
        <v>264960</v>
      </c>
      <c r="H114" s="45">
        <f t="shared" si="17"/>
        <v>122400</v>
      </c>
      <c r="I114" s="45">
        <f t="shared" si="18"/>
        <v>1169280</v>
      </c>
    </row>
    <row r="115" spans="1:9">
      <c r="A115" s="63" t="s">
        <v>122</v>
      </c>
      <c r="B115" s="63" t="s">
        <v>123</v>
      </c>
      <c r="C115" s="59" t="s">
        <v>52</v>
      </c>
      <c r="D115" s="59">
        <f>80</f>
        <v>80</v>
      </c>
      <c r="E115" s="59">
        <v>8</v>
      </c>
      <c r="F115" s="45">
        <f t="shared" si="15"/>
        <v>21720</v>
      </c>
      <c r="G115" s="45">
        <f t="shared" si="16"/>
        <v>7360</v>
      </c>
      <c r="H115" s="45">
        <v>23000</v>
      </c>
      <c r="I115" s="45">
        <f t="shared" si="18"/>
        <v>52080</v>
      </c>
    </row>
    <row r="116" spans="1:9">
      <c r="A116" s="106" t="s">
        <v>21</v>
      </c>
      <c r="B116" s="106"/>
      <c r="C116" s="60" t="s">
        <v>9</v>
      </c>
      <c r="D116" s="40">
        <f>SUM(D98:D115)</f>
        <v>9940</v>
      </c>
      <c r="E116" s="40">
        <f t="shared" ref="E116:I116" si="21">SUM(E98:E115)</f>
        <v>991</v>
      </c>
      <c r="F116" s="73">
        <f t="shared" si="21"/>
        <v>2698710</v>
      </c>
      <c r="G116" s="73">
        <f t="shared" si="21"/>
        <v>911720</v>
      </c>
      <c r="H116" s="73">
        <f t="shared" si="21"/>
        <v>498900</v>
      </c>
      <c r="I116" s="73">
        <f t="shared" si="21"/>
        <v>4109330</v>
      </c>
    </row>
    <row r="117" spans="1:9">
      <c r="B117" s="68"/>
      <c r="C117" s="69"/>
      <c r="D117" s="70"/>
    </row>
    <row r="118" spans="1:9" ht="56.25">
      <c r="A118" s="107" t="s">
        <v>56</v>
      </c>
      <c r="B118" s="107"/>
      <c r="C118" s="105" t="s">
        <v>16</v>
      </c>
      <c r="D118" s="105"/>
      <c r="E118" s="8" t="s">
        <v>15</v>
      </c>
      <c r="F118" s="8" t="s">
        <v>5</v>
      </c>
      <c r="G118" s="8" t="s">
        <v>10</v>
      </c>
      <c r="H118" s="8" t="s">
        <v>6</v>
      </c>
      <c r="I118" s="8" t="s">
        <v>8</v>
      </c>
    </row>
    <row r="119" spans="1:9">
      <c r="A119" s="105" t="s">
        <v>58</v>
      </c>
      <c r="B119" s="105"/>
      <c r="C119" s="61"/>
      <c r="D119" s="62" t="s">
        <v>20</v>
      </c>
      <c r="E119" s="7" t="s">
        <v>27</v>
      </c>
      <c r="F119" s="7" t="s">
        <v>11</v>
      </c>
      <c r="G119" s="7" t="s">
        <v>11</v>
      </c>
      <c r="H119" s="7" t="s">
        <v>11</v>
      </c>
      <c r="I119" s="7" t="s">
        <v>11</v>
      </c>
    </row>
    <row r="120" spans="1:9">
      <c r="A120" s="63" t="s">
        <v>71</v>
      </c>
      <c r="B120" s="63" t="s">
        <v>72</v>
      </c>
      <c r="C120" s="59" t="s">
        <v>1</v>
      </c>
      <c r="D120" s="59">
        <v>20</v>
      </c>
      <c r="E120" s="59">
        <v>2</v>
      </c>
      <c r="F120" s="45">
        <f>D120*$F$10</f>
        <v>5430</v>
      </c>
      <c r="G120" s="45">
        <f>E120*$F$14</f>
        <v>1840</v>
      </c>
      <c r="H120" s="45">
        <v>4000</v>
      </c>
      <c r="I120" s="45">
        <f>F120+G120+H120</f>
        <v>11270</v>
      </c>
    </row>
    <row r="121" spans="1:9">
      <c r="A121" s="63" t="s">
        <v>73</v>
      </c>
      <c r="B121" s="63" t="s">
        <v>74</v>
      </c>
      <c r="C121" s="59" t="s">
        <v>59</v>
      </c>
      <c r="D121" s="59">
        <v>12</v>
      </c>
      <c r="E121" s="59">
        <v>1</v>
      </c>
      <c r="F121" s="45">
        <f t="shared" ref="F121:F129" si="22">D121*$F$10</f>
        <v>3258</v>
      </c>
      <c r="G121" s="45">
        <f t="shared" ref="G121:G129" si="23">E121*$F$14</f>
        <v>920</v>
      </c>
      <c r="H121" s="45">
        <v>3200</v>
      </c>
      <c r="I121" s="45">
        <f t="shared" ref="I121:I129" si="24">F121+G121+H121</f>
        <v>7378</v>
      </c>
    </row>
    <row r="122" spans="1:9" ht="22.5">
      <c r="A122" s="63" t="s">
        <v>75</v>
      </c>
      <c r="B122" s="63" t="s">
        <v>76</v>
      </c>
      <c r="C122" s="59" t="s">
        <v>132</v>
      </c>
      <c r="D122" s="59">
        <v>4</v>
      </c>
      <c r="E122" s="59">
        <v>0</v>
      </c>
      <c r="F122" s="45">
        <f t="shared" si="22"/>
        <v>1086</v>
      </c>
      <c r="G122" s="45">
        <f t="shared" si="23"/>
        <v>0</v>
      </c>
      <c r="H122" s="45">
        <v>1600</v>
      </c>
      <c r="I122" s="45">
        <f t="shared" si="24"/>
        <v>2686</v>
      </c>
    </row>
    <row r="123" spans="1:9">
      <c r="A123" s="63" t="s">
        <v>77</v>
      </c>
      <c r="B123" s="63" t="s">
        <v>78</v>
      </c>
      <c r="C123" s="59" t="s">
        <v>60</v>
      </c>
      <c r="D123" s="59">
        <v>4</v>
      </c>
      <c r="E123" s="59">
        <v>0</v>
      </c>
      <c r="F123" s="45">
        <f t="shared" si="22"/>
        <v>1086</v>
      </c>
      <c r="G123" s="45">
        <f t="shared" si="23"/>
        <v>0</v>
      </c>
      <c r="H123" s="45">
        <v>1600</v>
      </c>
      <c r="I123" s="45">
        <f t="shared" si="24"/>
        <v>2686</v>
      </c>
    </row>
    <row r="124" spans="1:9">
      <c r="A124" s="63" t="s">
        <v>79</v>
      </c>
      <c r="B124" s="63" t="s">
        <v>80</v>
      </c>
      <c r="C124" s="59" t="s">
        <v>45</v>
      </c>
      <c r="D124" s="59">
        <v>40</v>
      </c>
      <c r="E124" s="59">
        <v>4</v>
      </c>
      <c r="F124" s="45">
        <f t="shared" si="22"/>
        <v>10860</v>
      </c>
      <c r="G124" s="45">
        <f t="shared" si="23"/>
        <v>3680</v>
      </c>
      <c r="H124" s="45">
        <v>11500</v>
      </c>
      <c r="I124" s="45">
        <f t="shared" si="24"/>
        <v>26040</v>
      </c>
    </row>
    <row r="125" spans="1:9">
      <c r="A125" s="63" t="s">
        <v>81</v>
      </c>
      <c r="B125" s="63" t="s">
        <v>82</v>
      </c>
      <c r="C125" s="59" t="s">
        <v>45</v>
      </c>
      <c r="D125" s="59">
        <v>40</v>
      </c>
      <c r="E125" s="59">
        <v>4</v>
      </c>
      <c r="F125" s="45">
        <f t="shared" si="22"/>
        <v>10860</v>
      </c>
      <c r="G125" s="45">
        <f t="shared" si="23"/>
        <v>3680</v>
      </c>
      <c r="H125" s="45">
        <v>11500</v>
      </c>
      <c r="I125" s="45">
        <f t="shared" si="24"/>
        <v>26040</v>
      </c>
    </row>
    <row r="126" spans="1:9" ht="22.5">
      <c r="A126" s="63" t="s">
        <v>83</v>
      </c>
      <c r="B126" s="63" t="s">
        <v>84</v>
      </c>
      <c r="C126" s="59" t="s">
        <v>45</v>
      </c>
      <c r="D126" s="59">
        <v>40</v>
      </c>
      <c r="E126" s="59">
        <v>4</v>
      </c>
      <c r="F126" s="45">
        <f t="shared" si="22"/>
        <v>10860</v>
      </c>
      <c r="G126" s="45">
        <f t="shared" si="23"/>
        <v>3680</v>
      </c>
      <c r="H126" s="45">
        <v>11500</v>
      </c>
      <c r="I126" s="45">
        <f t="shared" si="24"/>
        <v>26040</v>
      </c>
    </row>
    <row r="127" spans="1:9" ht="22.5">
      <c r="A127" s="63" t="s">
        <v>85</v>
      </c>
      <c r="B127" s="63" t="s">
        <v>86</v>
      </c>
      <c r="C127" s="59" t="s">
        <v>45</v>
      </c>
      <c r="D127" s="59">
        <v>40</v>
      </c>
      <c r="E127" s="59">
        <v>4</v>
      </c>
      <c r="F127" s="45">
        <f t="shared" si="22"/>
        <v>10860</v>
      </c>
      <c r="G127" s="45">
        <f t="shared" si="23"/>
        <v>3680</v>
      </c>
      <c r="H127" s="45">
        <v>11500</v>
      </c>
      <c r="I127" s="45">
        <f t="shared" si="24"/>
        <v>26040</v>
      </c>
    </row>
    <row r="128" spans="1:9" ht="33.75">
      <c r="A128" s="63" t="s">
        <v>87</v>
      </c>
      <c r="B128" s="63" t="s">
        <v>88</v>
      </c>
      <c r="C128" s="59" t="s">
        <v>45</v>
      </c>
      <c r="D128" s="59">
        <v>40</v>
      </c>
      <c r="E128" s="59">
        <v>4</v>
      </c>
      <c r="F128" s="45">
        <f t="shared" si="22"/>
        <v>10860</v>
      </c>
      <c r="G128" s="45">
        <f t="shared" si="23"/>
        <v>3680</v>
      </c>
      <c r="H128" s="45">
        <v>11500</v>
      </c>
      <c r="I128" s="45">
        <f t="shared" si="24"/>
        <v>26040</v>
      </c>
    </row>
    <row r="129" spans="1:9" ht="22.5">
      <c r="A129" s="63" t="s">
        <v>89</v>
      </c>
      <c r="B129" s="63" t="s">
        <v>90</v>
      </c>
      <c r="C129" s="59" t="s">
        <v>51</v>
      </c>
      <c r="D129" s="59">
        <f>18*160</f>
        <v>2880</v>
      </c>
      <c r="E129" s="59">
        <f>18*16</f>
        <v>288</v>
      </c>
      <c r="F129" s="45">
        <f t="shared" si="22"/>
        <v>781920</v>
      </c>
      <c r="G129" s="45">
        <f t="shared" si="23"/>
        <v>264960</v>
      </c>
      <c r="H129" s="45">
        <f>D129*$F$15</f>
        <v>122400</v>
      </c>
      <c r="I129" s="45">
        <f t="shared" si="24"/>
        <v>1169280</v>
      </c>
    </row>
    <row r="130" spans="1:9" ht="22.5">
      <c r="A130" s="63" t="s">
        <v>91</v>
      </c>
      <c r="B130" s="63" t="s">
        <v>92</v>
      </c>
      <c r="C130" s="59" t="s">
        <v>64</v>
      </c>
      <c r="D130" s="59">
        <f>5*160+80</f>
        <v>880</v>
      </c>
      <c r="E130" s="59">
        <f>5*16+8</f>
        <v>88</v>
      </c>
      <c r="F130" s="45">
        <f t="shared" ref="F130:F139" si="25">D130*$F$10</f>
        <v>238920</v>
      </c>
      <c r="G130" s="45">
        <f t="shared" ref="G130:G139" si="26">E130*$F$14</f>
        <v>80960</v>
      </c>
      <c r="H130" s="45">
        <f t="shared" ref="H130:H138" si="27">D130*$F$15</f>
        <v>37400</v>
      </c>
      <c r="I130" s="45">
        <f t="shared" ref="I130:I139" si="28">F130+G130+H130</f>
        <v>357280</v>
      </c>
    </row>
    <row r="131" spans="1:9">
      <c r="A131" s="63" t="s">
        <v>95</v>
      </c>
      <c r="B131" s="63" t="s">
        <v>96</v>
      </c>
      <c r="C131" s="59" t="s">
        <v>65</v>
      </c>
      <c r="D131" s="59">
        <v>80</v>
      </c>
      <c r="E131" s="59">
        <v>8</v>
      </c>
      <c r="F131" s="45">
        <f t="shared" si="25"/>
        <v>21720</v>
      </c>
      <c r="G131" s="45">
        <f t="shared" si="26"/>
        <v>7360</v>
      </c>
      <c r="H131" s="45">
        <f t="shared" si="27"/>
        <v>3400</v>
      </c>
      <c r="I131" s="45">
        <f t="shared" si="28"/>
        <v>32480</v>
      </c>
    </row>
    <row r="132" spans="1:9">
      <c r="A132" s="63" t="s">
        <v>97</v>
      </c>
      <c r="B132" s="63" t="s">
        <v>98</v>
      </c>
      <c r="C132" s="59" t="s">
        <v>3</v>
      </c>
      <c r="D132" s="59">
        <v>8</v>
      </c>
      <c r="E132" s="59">
        <v>0</v>
      </c>
      <c r="F132" s="45">
        <f t="shared" si="25"/>
        <v>2172</v>
      </c>
      <c r="G132" s="45">
        <f t="shared" si="26"/>
        <v>0</v>
      </c>
      <c r="H132" s="45">
        <v>0</v>
      </c>
      <c r="I132" s="45">
        <f t="shared" si="28"/>
        <v>2172</v>
      </c>
    </row>
    <row r="133" spans="1:9" ht="22.5">
      <c r="A133" s="63" t="s">
        <v>99</v>
      </c>
      <c r="B133" s="63" t="s">
        <v>100</v>
      </c>
      <c r="C133" s="59" t="s">
        <v>66</v>
      </c>
      <c r="D133" s="59">
        <f>20*160</f>
        <v>3200</v>
      </c>
      <c r="E133" s="59">
        <f>20*16</f>
        <v>320</v>
      </c>
      <c r="F133" s="45">
        <f>D133*$F$10</f>
        <v>868800</v>
      </c>
      <c r="G133" s="45">
        <f>E133*$F$14</f>
        <v>294400</v>
      </c>
      <c r="H133" s="45">
        <f>D133*$F$15</f>
        <v>136000</v>
      </c>
      <c r="I133" s="45">
        <f>F133+G133+H133</f>
        <v>1299200</v>
      </c>
    </row>
    <row r="134" spans="1:9">
      <c r="A134" s="63" t="s">
        <v>105</v>
      </c>
      <c r="B134" s="63" t="s">
        <v>106</v>
      </c>
      <c r="C134" s="59" t="s">
        <v>48</v>
      </c>
      <c r="D134" s="59">
        <f>2*160</f>
        <v>320</v>
      </c>
      <c r="E134" s="59">
        <f>2*16</f>
        <v>32</v>
      </c>
      <c r="F134" s="45">
        <f t="shared" si="25"/>
        <v>86880</v>
      </c>
      <c r="G134" s="45">
        <f t="shared" si="26"/>
        <v>29440</v>
      </c>
      <c r="H134" s="45">
        <f t="shared" si="27"/>
        <v>13600</v>
      </c>
      <c r="I134" s="45">
        <f t="shared" si="28"/>
        <v>129920</v>
      </c>
    </row>
    <row r="135" spans="1:9">
      <c r="A135" s="63" t="s">
        <v>107</v>
      </c>
      <c r="B135" s="63" t="s">
        <v>108</v>
      </c>
      <c r="C135" s="59" t="s">
        <v>53</v>
      </c>
      <c r="D135" s="59">
        <f>3*160</f>
        <v>480</v>
      </c>
      <c r="E135" s="59">
        <f>3*16</f>
        <v>48</v>
      </c>
      <c r="F135" s="45">
        <f>D135*$F$10</f>
        <v>130320</v>
      </c>
      <c r="G135" s="45">
        <f>E135*$F$14</f>
        <v>44160</v>
      </c>
      <c r="H135" s="45">
        <f>D135*$F$15</f>
        <v>20400</v>
      </c>
      <c r="I135" s="45">
        <f>F135+G135+H135</f>
        <v>194880</v>
      </c>
    </row>
    <row r="136" spans="1:9">
      <c r="A136" s="63" t="s">
        <v>109</v>
      </c>
      <c r="B136" s="63" t="s">
        <v>110</v>
      </c>
      <c r="C136" s="59" t="s">
        <v>48</v>
      </c>
      <c r="D136" s="59">
        <f>2*160</f>
        <v>320</v>
      </c>
      <c r="E136" s="59">
        <f>2*16</f>
        <v>32</v>
      </c>
      <c r="F136" s="45">
        <f t="shared" si="25"/>
        <v>86880</v>
      </c>
      <c r="G136" s="45">
        <f t="shared" si="26"/>
        <v>29440</v>
      </c>
      <c r="H136" s="45">
        <f t="shared" si="27"/>
        <v>13600</v>
      </c>
      <c r="I136" s="45">
        <f t="shared" si="28"/>
        <v>129920</v>
      </c>
    </row>
    <row r="137" spans="1:9" ht="22.5">
      <c r="A137" s="63" t="s">
        <v>115</v>
      </c>
      <c r="B137" s="63" t="s">
        <v>116</v>
      </c>
      <c r="C137" s="59" t="s">
        <v>47</v>
      </c>
      <c r="D137" s="59">
        <f>3*160</f>
        <v>480</v>
      </c>
      <c r="E137" s="59">
        <f>3*16</f>
        <v>48</v>
      </c>
      <c r="F137" s="45">
        <f t="shared" si="25"/>
        <v>130320</v>
      </c>
      <c r="G137" s="45">
        <f t="shared" si="26"/>
        <v>44160</v>
      </c>
      <c r="H137" s="45">
        <f t="shared" si="27"/>
        <v>20400</v>
      </c>
      <c r="I137" s="45">
        <f t="shared" si="28"/>
        <v>194880</v>
      </c>
    </row>
    <row r="138" spans="1:9">
      <c r="A138" s="63" t="s">
        <v>117</v>
      </c>
      <c r="B138" s="63" t="s">
        <v>135</v>
      </c>
      <c r="C138" s="59" t="s">
        <v>67</v>
      </c>
      <c r="D138" s="59">
        <f>6*160</f>
        <v>960</v>
      </c>
      <c r="E138" s="59">
        <f>6*16</f>
        <v>96</v>
      </c>
      <c r="F138" s="45">
        <f t="shared" si="25"/>
        <v>260640</v>
      </c>
      <c r="G138" s="45">
        <f t="shared" si="26"/>
        <v>88320</v>
      </c>
      <c r="H138" s="45">
        <f t="shared" si="27"/>
        <v>40800</v>
      </c>
      <c r="I138" s="45">
        <f t="shared" si="28"/>
        <v>389760</v>
      </c>
    </row>
    <row r="139" spans="1:9">
      <c r="A139" s="63" t="s">
        <v>124</v>
      </c>
      <c r="B139" s="63" t="s">
        <v>125</v>
      </c>
      <c r="C139" s="59" t="s">
        <v>133</v>
      </c>
      <c r="D139" s="59">
        <v>40</v>
      </c>
      <c r="E139" s="59">
        <v>4</v>
      </c>
      <c r="F139" s="45">
        <f t="shared" si="25"/>
        <v>10860</v>
      </c>
      <c r="G139" s="45">
        <f t="shared" si="26"/>
        <v>3680</v>
      </c>
      <c r="H139" s="45">
        <v>11500</v>
      </c>
      <c r="I139" s="45">
        <f t="shared" si="28"/>
        <v>26040</v>
      </c>
    </row>
    <row r="140" spans="1:9">
      <c r="A140" s="106" t="s">
        <v>21</v>
      </c>
      <c r="B140" s="106"/>
      <c r="C140" s="60" t="s">
        <v>9</v>
      </c>
      <c r="D140" s="40">
        <f>SUM(D120:D139)</f>
        <v>9888</v>
      </c>
      <c r="E140" s="40">
        <f t="shared" ref="E140:I140" si="29">SUM(E120:E139)</f>
        <v>987</v>
      </c>
      <c r="F140" s="73">
        <f t="shared" si="29"/>
        <v>2684592</v>
      </c>
      <c r="G140" s="73">
        <f t="shared" si="29"/>
        <v>908040</v>
      </c>
      <c r="H140" s="73">
        <f t="shared" si="29"/>
        <v>487400</v>
      </c>
      <c r="I140" s="73">
        <f t="shared" si="29"/>
        <v>4080032</v>
      </c>
    </row>
    <row r="141" spans="1:9">
      <c r="B141" s="66"/>
      <c r="C141" s="1"/>
      <c r="D141" s="1"/>
    </row>
    <row r="142" spans="1:9" ht="56.25">
      <c r="A142" s="107" t="s">
        <v>57</v>
      </c>
      <c r="B142" s="107"/>
      <c r="C142" s="105" t="s">
        <v>16</v>
      </c>
      <c r="D142" s="105"/>
      <c r="E142" s="8" t="s">
        <v>15</v>
      </c>
      <c r="F142" s="8" t="s">
        <v>5</v>
      </c>
      <c r="G142" s="8" t="s">
        <v>10</v>
      </c>
      <c r="H142" s="8" t="s">
        <v>6</v>
      </c>
      <c r="I142" s="8" t="s">
        <v>8</v>
      </c>
    </row>
    <row r="143" spans="1:9">
      <c r="A143" s="105" t="s">
        <v>58</v>
      </c>
      <c r="B143" s="105"/>
      <c r="C143" s="61"/>
      <c r="D143" s="62" t="s">
        <v>20</v>
      </c>
      <c r="E143" s="7" t="s">
        <v>27</v>
      </c>
      <c r="F143" s="7" t="s">
        <v>11</v>
      </c>
      <c r="G143" s="7" t="s">
        <v>11</v>
      </c>
      <c r="H143" s="7" t="s">
        <v>11</v>
      </c>
      <c r="I143" s="7" t="s">
        <v>11</v>
      </c>
    </row>
    <row r="144" spans="1:9">
      <c r="A144" s="63" t="s">
        <v>71</v>
      </c>
      <c r="B144" s="63" t="s">
        <v>72</v>
      </c>
      <c r="C144" s="59" t="s">
        <v>1</v>
      </c>
      <c r="D144" s="59">
        <v>20</v>
      </c>
      <c r="E144" s="59">
        <v>2</v>
      </c>
      <c r="F144" s="45">
        <f>D144*$F$10</f>
        <v>5430</v>
      </c>
      <c r="G144" s="45">
        <f>E144*$F$14</f>
        <v>1840</v>
      </c>
      <c r="H144" s="45">
        <v>4000</v>
      </c>
      <c r="I144" s="45">
        <f>F144+G144+H144</f>
        <v>11270</v>
      </c>
    </row>
    <row r="145" spans="1:9">
      <c r="A145" s="63" t="s">
        <v>73</v>
      </c>
      <c r="B145" s="63" t="s">
        <v>74</v>
      </c>
      <c r="C145" s="59" t="s">
        <v>59</v>
      </c>
      <c r="D145" s="59">
        <v>12</v>
      </c>
      <c r="E145" s="59">
        <v>1</v>
      </c>
      <c r="F145" s="45">
        <f t="shared" ref="F145:F153" si="30">D145*$F$10</f>
        <v>3258</v>
      </c>
      <c r="G145" s="45">
        <f t="shared" ref="G145:G153" si="31">E145*$F$14</f>
        <v>920</v>
      </c>
      <c r="H145" s="45">
        <v>3200</v>
      </c>
      <c r="I145" s="45">
        <f t="shared" ref="I145:I153" si="32">F145+G145+H145</f>
        <v>7378</v>
      </c>
    </row>
    <row r="146" spans="1:9" ht="22.5">
      <c r="A146" s="63" t="s">
        <v>75</v>
      </c>
      <c r="B146" s="63" t="s">
        <v>76</v>
      </c>
      <c r="C146" s="59" t="s">
        <v>132</v>
      </c>
      <c r="D146" s="59">
        <v>4</v>
      </c>
      <c r="E146" s="59">
        <v>0</v>
      </c>
      <c r="F146" s="45">
        <f t="shared" si="30"/>
        <v>1086</v>
      </c>
      <c r="G146" s="45">
        <f t="shared" si="31"/>
        <v>0</v>
      </c>
      <c r="H146" s="45">
        <v>1600</v>
      </c>
      <c r="I146" s="45">
        <f t="shared" si="32"/>
        <v>2686</v>
      </c>
    </row>
    <row r="147" spans="1:9">
      <c r="A147" s="63" t="s">
        <v>77</v>
      </c>
      <c r="B147" s="63" t="s">
        <v>78</v>
      </c>
      <c r="C147" s="59" t="s">
        <v>60</v>
      </c>
      <c r="D147" s="59">
        <v>4</v>
      </c>
      <c r="E147" s="59">
        <v>0</v>
      </c>
      <c r="F147" s="45">
        <f t="shared" si="30"/>
        <v>1086</v>
      </c>
      <c r="G147" s="45">
        <f t="shared" si="31"/>
        <v>0</v>
      </c>
      <c r="H147" s="45">
        <v>1600</v>
      </c>
      <c r="I147" s="45">
        <f t="shared" si="32"/>
        <v>2686</v>
      </c>
    </row>
    <row r="148" spans="1:9">
      <c r="A148" s="63" t="s">
        <v>79</v>
      </c>
      <c r="B148" s="63" t="s">
        <v>80</v>
      </c>
      <c r="C148" s="59" t="s">
        <v>45</v>
      </c>
      <c r="D148" s="59">
        <v>40</v>
      </c>
      <c r="E148" s="59">
        <v>4</v>
      </c>
      <c r="F148" s="45">
        <f t="shared" si="30"/>
        <v>10860</v>
      </c>
      <c r="G148" s="45">
        <f t="shared" si="31"/>
        <v>3680</v>
      </c>
      <c r="H148" s="45">
        <v>11500</v>
      </c>
      <c r="I148" s="45">
        <f t="shared" si="32"/>
        <v>26040</v>
      </c>
    </row>
    <row r="149" spans="1:9">
      <c r="A149" s="63" t="s">
        <v>81</v>
      </c>
      <c r="B149" s="63" t="s">
        <v>82</v>
      </c>
      <c r="C149" s="59" t="s">
        <v>45</v>
      </c>
      <c r="D149" s="59">
        <v>40</v>
      </c>
      <c r="E149" s="59">
        <v>4</v>
      </c>
      <c r="F149" s="45">
        <f t="shared" si="30"/>
        <v>10860</v>
      </c>
      <c r="G149" s="45">
        <f t="shared" si="31"/>
        <v>3680</v>
      </c>
      <c r="H149" s="45">
        <v>11500</v>
      </c>
      <c r="I149" s="45">
        <f t="shared" si="32"/>
        <v>26040</v>
      </c>
    </row>
    <row r="150" spans="1:9" ht="22.5">
      <c r="A150" s="63" t="s">
        <v>83</v>
      </c>
      <c r="B150" s="63" t="s">
        <v>84</v>
      </c>
      <c r="C150" s="59" t="s">
        <v>45</v>
      </c>
      <c r="D150" s="59">
        <v>40</v>
      </c>
      <c r="E150" s="59">
        <v>4</v>
      </c>
      <c r="F150" s="45">
        <f t="shared" si="30"/>
        <v>10860</v>
      </c>
      <c r="G150" s="45">
        <f t="shared" si="31"/>
        <v>3680</v>
      </c>
      <c r="H150" s="45">
        <v>11500</v>
      </c>
      <c r="I150" s="45">
        <f t="shared" si="32"/>
        <v>26040</v>
      </c>
    </row>
    <row r="151" spans="1:9" ht="22.5">
      <c r="A151" s="63" t="s">
        <v>85</v>
      </c>
      <c r="B151" s="63" t="s">
        <v>86</v>
      </c>
      <c r="C151" s="59" t="s">
        <v>45</v>
      </c>
      <c r="D151" s="59">
        <v>40</v>
      </c>
      <c r="E151" s="59">
        <v>4</v>
      </c>
      <c r="F151" s="45">
        <f t="shared" si="30"/>
        <v>10860</v>
      </c>
      <c r="G151" s="45">
        <f t="shared" si="31"/>
        <v>3680</v>
      </c>
      <c r="H151" s="45">
        <v>11500</v>
      </c>
      <c r="I151" s="45">
        <f t="shared" si="32"/>
        <v>26040</v>
      </c>
    </row>
    <row r="152" spans="1:9" ht="33.75">
      <c r="A152" s="63" t="s">
        <v>87</v>
      </c>
      <c r="B152" s="63" t="s">
        <v>88</v>
      </c>
      <c r="C152" s="59" t="s">
        <v>45</v>
      </c>
      <c r="D152" s="59">
        <v>40</v>
      </c>
      <c r="E152" s="59">
        <v>4</v>
      </c>
      <c r="F152" s="45">
        <f t="shared" si="30"/>
        <v>10860</v>
      </c>
      <c r="G152" s="45">
        <f t="shared" si="31"/>
        <v>3680</v>
      </c>
      <c r="H152" s="45">
        <v>11500</v>
      </c>
      <c r="I152" s="45">
        <f t="shared" si="32"/>
        <v>26040</v>
      </c>
    </row>
    <row r="153" spans="1:9" ht="22.5">
      <c r="A153" s="63" t="s">
        <v>89</v>
      </c>
      <c r="B153" s="63" t="s">
        <v>90</v>
      </c>
      <c r="C153" s="59" t="s">
        <v>51</v>
      </c>
      <c r="D153" s="59">
        <f>18*160</f>
        <v>2880</v>
      </c>
      <c r="E153" s="59">
        <f>18*16</f>
        <v>288</v>
      </c>
      <c r="F153" s="45">
        <f t="shared" si="30"/>
        <v>781920</v>
      </c>
      <c r="G153" s="45">
        <f t="shared" si="31"/>
        <v>264960</v>
      </c>
      <c r="H153" s="45">
        <f>D153*$F$15</f>
        <v>122400</v>
      </c>
      <c r="I153" s="45">
        <f t="shared" si="32"/>
        <v>1169280</v>
      </c>
    </row>
    <row r="154" spans="1:9" ht="33.75">
      <c r="A154" s="63" t="s">
        <v>93</v>
      </c>
      <c r="B154" s="63" t="s">
        <v>94</v>
      </c>
      <c r="C154" s="59" t="s">
        <v>64</v>
      </c>
      <c r="D154" s="59">
        <f>5*160+80</f>
        <v>880</v>
      </c>
      <c r="E154" s="59">
        <f>5*16+8</f>
        <v>88</v>
      </c>
      <c r="F154" s="45">
        <f t="shared" ref="F154:F163" si="33">D154*$F$10</f>
        <v>238920</v>
      </c>
      <c r="G154" s="45">
        <f t="shared" ref="G154:G163" si="34">E154*$F$14</f>
        <v>80960</v>
      </c>
      <c r="H154" s="45">
        <f t="shared" ref="H154:H162" si="35">D154*$F$15</f>
        <v>37400</v>
      </c>
      <c r="I154" s="45">
        <f t="shared" ref="I154:I163" si="36">F154+G154+H154</f>
        <v>357280</v>
      </c>
    </row>
    <row r="155" spans="1:9">
      <c r="A155" s="63" t="s">
        <v>95</v>
      </c>
      <c r="B155" s="63" t="s">
        <v>96</v>
      </c>
      <c r="C155" s="59" t="s">
        <v>65</v>
      </c>
      <c r="D155" s="59">
        <f>80</f>
        <v>80</v>
      </c>
      <c r="E155" s="59">
        <v>8</v>
      </c>
      <c r="F155" s="45">
        <f t="shared" si="33"/>
        <v>21720</v>
      </c>
      <c r="G155" s="45">
        <f t="shared" si="34"/>
        <v>7360</v>
      </c>
      <c r="H155" s="45">
        <f t="shared" si="35"/>
        <v>3400</v>
      </c>
      <c r="I155" s="45">
        <f t="shared" si="36"/>
        <v>32480</v>
      </c>
    </row>
    <row r="156" spans="1:9">
      <c r="A156" s="63" t="s">
        <v>97</v>
      </c>
      <c r="B156" s="63" t="s">
        <v>98</v>
      </c>
      <c r="C156" s="59" t="s">
        <v>3</v>
      </c>
      <c r="D156" s="59">
        <v>8</v>
      </c>
      <c r="E156" s="59">
        <v>0</v>
      </c>
      <c r="F156" s="45">
        <f t="shared" si="33"/>
        <v>2172</v>
      </c>
      <c r="G156" s="45">
        <f t="shared" si="34"/>
        <v>0</v>
      </c>
      <c r="H156" s="45">
        <v>0</v>
      </c>
      <c r="I156" s="45">
        <f t="shared" si="36"/>
        <v>2172</v>
      </c>
    </row>
    <row r="157" spans="1:9">
      <c r="A157" s="63" t="s">
        <v>105</v>
      </c>
      <c r="B157" s="63" t="s">
        <v>106</v>
      </c>
      <c r="C157" s="59" t="s">
        <v>48</v>
      </c>
      <c r="D157" s="59">
        <f>2*160</f>
        <v>320</v>
      </c>
      <c r="E157" s="59">
        <f>2*16</f>
        <v>32</v>
      </c>
      <c r="F157" s="45">
        <f t="shared" si="33"/>
        <v>86880</v>
      </c>
      <c r="G157" s="45">
        <f t="shared" si="34"/>
        <v>29440</v>
      </c>
      <c r="H157" s="45">
        <f t="shared" si="35"/>
        <v>13600</v>
      </c>
      <c r="I157" s="45">
        <f t="shared" si="36"/>
        <v>129920</v>
      </c>
    </row>
    <row r="158" spans="1:9">
      <c r="A158" s="63" t="s">
        <v>109</v>
      </c>
      <c r="B158" s="63" t="s">
        <v>110</v>
      </c>
      <c r="C158" s="59" t="s">
        <v>48</v>
      </c>
      <c r="D158" s="59">
        <f t="shared" ref="D158:D162" si="37">2*160</f>
        <v>320</v>
      </c>
      <c r="E158" s="59">
        <f t="shared" ref="E158:E162" si="38">2*16</f>
        <v>32</v>
      </c>
      <c r="F158" s="45">
        <f t="shared" si="33"/>
        <v>86880</v>
      </c>
      <c r="G158" s="45">
        <f t="shared" si="34"/>
        <v>29440</v>
      </c>
      <c r="H158" s="45">
        <f t="shared" si="35"/>
        <v>13600</v>
      </c>
      <c r="I158" s="45">
        <f t="shared" si="36"/>
        <v>129920</v>
      </c>
    </row>
    <row r="159" spans="1:9">
      <c r="A159" s="63" t="s">
        <v>111</v>
      </c>
      <c r="B159" s="63" t="s">
        <v>112</v>
      </c>
      <c r="C159" s="59" t="s">
        <v>48</v>
      </c>
      <c r="D159" s="59">
        <f t="shared" si="37"/>
        <v>320</v>
      </c>
      <c r="E159" s="59">
        <f t="shared" si="38"/>
        <v>32</v>
      </c>
      <c r="F159" s="45">
        <f>D159*$F$10</f>
        <v>86880</v>
      </c>
      <c r="G159" s="45">
        <f>E159*$F$14</f>
        <v>29440</v>
      </c>
      <c r="H159" s="45">
        <f>D159*$F$15</f>
        <v>13600</v>
      </c>
      <c r="I159" s="45">
        <f>F159+G159+H159</f>
        <v>129920</v>
      </c>
    </row>
    <row r="160" spans="1:9">
      <c r="A160" s="63" t="s">
        <v>113</v>
      </c>
      <c r="B160" s="63" t="s">
        <v>114</v>
      </c>
      <c r="C160" s="59" t="s">
        <v>68</v>
      </c>
      <c r="D160" s="59">
        <f>22*160</f>
        <v>3520</v>
      </c>
      <c r="E160" s="59">
        <f>22*16</f>
        <v>352</v>
      </c>
      <c r="F160" s="45">
        <f t="shared" si="33"/>
        <v>955680</v>
      </c>
      <c r="G160" s="45">
        <f t="shared" si="34"/>
        <v>323840</v>
      </c>
      <c r="H160" s="45">
        <f t="shared" si="35"/>
        <v>149600</v>
      </c>
      <c r="I160" s="45">
        <f t="shared" si="36"/>
        <v>1429120</v>
      </c>
    </row>
    <row r="161" spans="1:9">
      <c r="A161" s="63" t="s">
        <v>117</v>
      </c>
      <c r="B161" s="63" t="s">
        <v>135</v>
      </c>
      <c r="C161" s="59" t="s">
        <v>67</v>
      </c>
      <c r="D161" s="59">
        <f>6*160</f>
        <v>960</v>
      </c>
      <c r="E161" s="59">
        <f>6*16</f>
        <v>96</v>
      </c>
      <c r="F161" s="45">
        <f>D161*$F$10</f>
        <v>260640</v>
      </c>
      <c r="G161" s="45">
        <f>E161*$F$14</f>
        <v>88320</v>
      </c>
      <c r="H161" s="45">
        <f>D161*$F$15</f>
        <v>40800</v>
      </c>
      <c r="I161" s="45">
        <f>F161+G161+H161</f>
        <v>389760</v>
      </c>
    </row>
    <row r="162" spans="1:9">
      <c r="A162" s="63" t="s">
        <v>118</v>
      </c>
      <c r="B162" s="63" t="s">
        <v>119</v>
      </c>
      <c r="C162" s="59" t="s">
        <v>54</v>
      </c>
      <c r="D162" s="59">
        <f t="shared" si="37"/>
        <v>320</v>
      </c>
      <c r="E162" s="59">
        <f t="shared" si="38"/>
        <v>32</v>
      </c>
      <c r="F162" s="45">
        <f t="shared" si="33"/>
        <v>86880</v>
      </c>
      <c r="G162" s="45">
        <f t="shared" si="34"/>
        <v>29440</v>
      </c>
      <c r="H162" s="45">
        <f t="shared" si="35"/>
        <v>13600</v>
      </c>
      <c r="I162" s="45">
        <f t="shared" si="36"/>
        <v>129920</v>
      </c>
    </row>
    <row r="163" spans="1:9">
      <c r="A163" s="63" t="s">
        <v>126</v>
      </c>
      <c r="B163" s="63" t="s">
        <v>127</v>
      </c>
      <c r="C163" s="59" t="s">
        <v>133</v>
      </c>
      <c r="D163" s="59">
        <v>40</v>
      </c>
      <c r="E163" s="59">
        <v>4</v>
      </c>
      <c r="F163" s="45">
        <f t="shared" si="33"/>
        <v>10860</v>
      </c>
      <c r="G163" s="45">
        <f t="shared" si="34"/>
        <v>3680</v>
      </c>
      <c r="H163" s="45">
        <v>11500</v>
      </c>
      <c r="I163" s="45">
        <f t="shared" si="36"/>
        <v>26040</v>
      </c>
    </row>
    <row r="164" spans="1:9" ht="13.15" customHeight="1">
      <c r="A164" s="106" t="s">
        <v>21</v>
      </c>
      <c r="B164" s="106"/>
      <c r="C164" s="60" t="s">
        <v>9</v>
      </c>
      <c r="D164" s="40">
        <f t="shared" ref="D164:I164" si="39">SUM(D144:D163)</f>
        <v>9888</v>
      </c>
      <c r="E164" s="40">
        <f t="shared" si="39"/>
        <v>987</v>
      </c>
      <c r="F164" s="73">
        <f t="shared" si="39"/>
        <v>2684592</v>
      </c>
      <c r="G164" s="73">
        <f t="shared" si="39"/>
        <v>908040</v>
      </c>
      <c r="H164" s="73">
        <f t="shared" si="39"/>
        <v>487400</v>
      </c>
      <c r="I164" s="73">
        <f t="shared" si="39"/>
        <v>4080032</v>
      </c>
    </row>
    <row r="165" spans="1:9">
      <c r="B165" s="67"/>
      <c r="C165" s="1"/>
      <c r="D165" s="1"/>
    </row>
    <row r="168" spans="1:9">
      <c r="B168" s="66"/>
      <c r="C168" s="1"/>
      <c r="D168" s="1"/>
    </row>
    <row r="169" spans="1:9">
      <c r="B169" s="66"/>
      <c r="C169" s="1"/>
      <c r="D169" s="1"/>
    </row>
    <row r="170" spans="1:9">
      <c r="B170" s="66"/>
      <c r="C170" s="1"/>
      <c r="D170" s="1"/>
    </row>
    <row r="171" spans="1:9">
      <c r="A171" s="1" t="s">
        <v>134</v>
      </c>
      <c r="B171" s="1"/>
      <c r="C171" s="4" t="s">
        <v>138</v>
      </c>
      <c r="D171" s="1"/>
    </row>
    <row r="172" spans="1:9">
      <c r="B172" s="66"/>
      <c r="C172" s="1"/>
      <c r="D172" s="1"/>
    </row>
    <row r="173" spans="1:9">
      <c r="B173" s="66"/>
      <c r="C173" s="1"/>
      <c r="D173" s="1"/>
    </row>
    <row r="174" spans="1:9">
      <c r="B174" s="66"/>
      <c r="C174" s="1"/>
      <c r="D174" s="1"/>
    </row>
    <row r="175" spans="1:9">
      <c r="B175" s="66"/>
      <c r="C175" s="1"/>
      <c r="D175" s="1"/>
    </row>
    <row r="176" spans="1:9">
      <c r="B176" s="66"/>
      <c r="C176" s="1"/>
      <c r="D176" s="1"/>
    </row>
    <row r="177" spans="2:4">
      <c r="B177" s="66"/>
      <c r="C177" s="1"/>
      <c r="D177" s="1"/>
    </row>
    <row r="178" spans="2:4">
      <c r="B178" s="66"/>
      <c r="C178" s="1"/>
      <c r="D178" s="1"/>
    </row>
    <row r="179" spans="2:4">
      <c r="B179" s="66"/>
      <c r="C179" s="1"/>
      <c r="D179" s="1"/>
    </row>
    <row r="180" spans="2:4">
      <c r="B180" s="66"/>
      <c r="C180" s="1"/>
      <c r="D180" s="1"/>
    </row>
    <row r="181" spans="2:4" ht="12.75">
      <c r="B181" s="33"/>
      <c r="C181"/>
      <c r="D181"/>
    </row>
    <row r="182" spans="2:4" ht="14.25">
      <c r="B182" s="32"/>
      <c r="C182"/>
      <c r="D182"/>
    </row>
    <row r="183" spans="2:4" ht="12.75">
      <c r="C183"/>
      <c r="D183"/>
    </row>
    <row r="184" spans="2:4" ht="12.75">
      <c r="C184"/>
      <c r="D184"/>
    </row>
    <row r="185" spans="2:4" ht="12.75">
      <c r="C185"/>
      <c r="D185"/>
    </row>
    <row r="186" spans="2:4" ht="12.75">
      <c r="C186"/>
      <c r="D186"/>
    </row>
  </sheetData>
  <mergeCells count="63">
    <mergeCell ref="B7:I7"/>
    <mergeCell ref="B20:I20"/>
    <mergeCell ref="B9:E9"/>
    <mergeCell ref="B18:F18"/>
    <mergeCell ref="C16:E16"/>
    <mergeCell ref="C10:E10"/>
    <mergeCell ref="B14:E14"/>
    <mergeCell ref="C11:E11"/>
    <mergeCell ref="C17:E17"/>
    <mergeCell ref="C12:E12"/>
    <mergeCell ref="C13:E13"/>
    <mergeCell ref="B10:B13"/>
    <mergeCell ref="G12:I13"/>
    <mergeCell ref="B15:B17"/>
    <mergeCell ref="C73:D73"/>
    <mergeCell ref="C96:D96"/>
    <mergeCell ref="C118:D118"/>
    <mergeCell ref="C142:D142"/>
    <mergeCell ref="I34:I35"/>
    <mergeCell ref="G34:G35"/>
    <mergeCell ref="H34:H35"/>
    <mergeCell ref="C34:C35"/>
    <mergeCell ref="E34:E35"/>
    <mergeCell ref="F34:F35"/>
    <mergeCell ref="D34:D35"/>
    <mergeCell ref="C41:D41"/>
    <mergeCell ref="C67:C68"/>
    <mergeCell ref="E67:E68"/>
    <mergeCell ref="C53:C54"/>
    <mergeCell ref="E53:E54"/>
    <mergeCell ref="D67:D68"/>
    <mergeCell ref="D53:D54"/>
    <mergeCell ref="C59:D59"/>
    <mergeCell ref="C22:D22"/>
    <mergeCell ref="C15:E15"/>
    <mergeCell ref="F67:F68"/>
    <mergeCell ref="G53:G54"/>
    <mergeCell ref="H53:H54"/>
    <mergeCell ref="I53:I54"/>
    <mergeCell ref="G67:G68"/>
    <mergeCell ref="H67:H68"/>
    <mergeCell ref="I67:I68"/>
    <mergeCell ref="F53:F54"/>
    <mergeCell ref="A22:B22"/>
    <mergeCell ref="A41:B41"/>
    <mergeCell ref="A59:B59"/>
    <mergeCell ref="A73:B73"/>
    <mergeCell ref="A96:B96"/>
    <mergeCell ref="A23:B23"/>
    <mergeCell ref="A42:B42"/>
    <mergeCell ref="A60:B60"/>
    <mergeCell ref="A74:B74"/>
    <mergeCell ref="A97:B97"/>
    <mergeCell ref="A71:B71"/>
    <mergeCell ref="A38:B38"/>
    <mergeCell ref="A143:B143"/>
    <mergeCell ref="A164:B164"/>
    <mergeCell ref="A140:B140"/>
    <mergeCell ref="A116:B116"/>
    <mergeCell ref="A94:B94"/>
    <mergeCell ref="A118:B118"/>
    <mergeCell ref="A142:B142"/>
    <mergeCell ref="A119:B119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 xml:space="preserve">&amp;LČíslo verze: 1.0
&amp;CPlatnost od: 19. 2. 2020
&amp;RStrana &amp;P (celkem &amp;N)
</oddFooter>
  </headerFooter>
  <ignoredErrors>
    <ignoredError sqref="D16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4. Rozpočet-žádost</vt:lpstr>
      <vt:lpstr>6. Limity - pomocná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Kvasnickova</dc:creator>
  <cp:lastModifiedBy>Kvasničková</cp:lastModifiedBy>
  <cp:lastPrinted>2021-01-05T18:14:23Z</cp:lastPrinted>
  <dcterms:created xsi:type="dcterms:W3CDTF">2019-11-02T08:55:47Z</dcterms:created>
  <dcterms:modified xsi:type="dcterms:W3CDTF">2021-04-19T08:43:19Z</dcterms:modified>
</cp:coreProperties>
</file>